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odaVL\Desktop\Отчёт 2019 раскрытие информации\публикация  кор.ИП-2019-2023 в 2019году\"/>
    </mc:Choice>
  </mc:AlternateContent>
  <bookViews>
    <workbookView xWindow="14505" yWindow="-15" windowWidth="14310" windowHeight="12345"/>
  </bookViews>
  <sheets>
    <sheet name="Инвестиц.программа 2019-2023" sheetId="1" r:id="rId1"/>
    <sheet name="Целевые показатели ИП 2019-2023" sheetId="2" r:id="rId2"/>
    <sheet name="Показатели надёжности и эффекти" sheetId="3" r:id="rId3"/>
  </sheets>
  <externalReferences>
    <externalReference r:id="rId4"/>
  </externalReferences>
  <definedNames>
    <definedName name="_xlnm._FilterDatabase" localSheetId="0" hidden="1">'Инвестиц.программа 2019-2023'!$A$5:$Q$34</definedName>
  </definedNames>
  <calcPr calcId="152511"/>
</workbook>
</file>

<file path=xl/calcChain.xml><?xml version="1.0" encoding="utf-8"?>
<calcChain xmlns="http://schemas.openxmlformats.org/spreadsheetml/2006/main">
  <c r="A20" i="2" l="1"/>
  <c r="B16" i="2"/>
  <c r="D16" i="2" s="1"/>
  <c r="E16" i="2" s="1"/>
  <c r="F16" i="2" s="1"/>
  <c r="G16" i="2" s="1"/>
  <c r="H16" i="2" s="1"/>
  <c r="I16" i="2" s="1"/>
  <c r="J16" i="2" s="1"/>
  <c r="K16" i="2" s="1"/>
  <c r="AK26" i="3"/>
  <c r="AL26" i="3" s="1"/>
  <c r="AR26" i="3" s="1"/>
  <c r="AA26" i="3" s="1"/>
  <c r="AK25" i="3"/>
  <c r="AL25" i="3" s="1"/>
  <c r="AK24" i="3"/>
  <c r="AL24" i="3" s="1"/>
  <c r="AR24" i="3" s="1"/>
  <c r="AA24" i="3" s="1"/>
  <c r="AK23" i="3"/>
  <c r="AL23" i="3" s="1"/>
  <c r="AK22" i="3"/>
  <c r="AL22" i="3" s="1"/>
  <c r="AR22" i="3" s="1"/>
  <c r="AK21" i="3"/>
  <c r="AL21" i="3" s="1"/>
  <c r="AR21" i="3" s="1"/>
  <c r="AA21" i="3" s="1"/>
  <c r="AK20" i="3"/>
  <c r="AL20" i="3" s="1"/>
  <c r="AK19" i="3"/>
  <c r="AL19" i="3" s="1"/>
  <c r="AN19" i="3" s="1"/>
  <c r="W19" i="3" s="1"/>
  <c r="AK18" i="3"/>
  <c r="AL18" i="3" s="1"/>
  <c r="AL17" i="3"/>
  <c r="AR17" i="3" s="1"/>
  <c r="AA17" i="3" s="1"/>
  <c r="AK17" i="3"/>
  <c r="AL16" i="3"/>
  <c r="AP16" i="3" s="1"/>
  <c r="Y16" i="3" s="1"/>
  <c r="AK16" i="3"/>
  <c r="AL15" i="3"/>
  <c r="AR15" i="3" s="1"/>
  <c r="AK15" i="3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P25" i="3" l="1"/>
  <c r="Y25" i="3" s="1"/>
  <c r="AN25" i="3"/>
  <c r="W25" i="3" s="1"/>
  <c r="AR25" i="3"/>
  <c r="AA25" i="3" s="1"/>
  <c r="AP18" i="3"/>
  <c r="Y18" i="3" s="1"/>
  <c r="AN18" i="3"/>
  <c r="W18" i="3" s="1"/>
  <c r="AR18" i="3"/>
  <c r="AA18" i="3" s="1"/>
  <c r="AP23" i="3"/>
  <c r="Y23" i="3" s="1"/>
  <c r="AN23" i="3"/>
  <c r="W23" i="3" s="1"/>
  <c r="AR23" i="3"/>
  <c r="AA23" i="3" s="1"/>
  <c r="AP20" i="3"/>
  <c r="Y20" i="3" s="1"/>
  <c r="AR20" i="3"/>
  <c r="AA20" i="3" s="1"/>
  <c r="AN20" i="3"/>
  <c r="W20" i="3" s="1"/>
  <c r="AR16" i="3"/>
  <c r="AA16" i="3" s="1"/>
  <c r="AN16" i="3"/>
  <c r="W16" i="3" s="1"/>
  <c r="AP17" i="3"/>
  <c r="Y17" i="3" s="1"/>
  <c r="AP21" i="3"/>
  <c r="Y21" i="3" s="1"/>
  <c r="AN15" i="3"/>
  <c r="AN17" i="3"/>
  <c r="W17" i="3" s="1"/>
  <c r="AR19" i="3"/>
  <c r="AA19" i="3" s="1"/>
  <c r="AO15" i="3"/>
  <c r="AM16" i="3"/>
  <c r="V16" i="3" s="1"/>
  <c r="AQ16" i="3"/>
  <c r="Z16" i="3" s="1"/>
  <c r="AO17" i="3"/>
  <c r="X17" i="3" s="1"/>
  <c r="AM18" i="3"/>
  <c r="V18" i="3" s="1"/>
  <c r="AQ18" i="3"/>
  <c r="Z18" i="3" s="1"/>
  <c r="AO19" i="3"/>
  <c r="X19" i="3" s="1"/>
  <c r="AM20" i="3"/>
  <c r="V20" i="3" s="1"/>
  <c r="AQ20" i="3"/>
  <c r="Z20" i="3" s="1"/>
  <c r="AO21" i="3"/>
  <c r="X21" i="3" s="1"/>
  <c r="AO22" i="3"/>
  <c r="AM23" i="3"/>
  <c r="V23" i="3" s="1"/>
  <c r="AQ23" i="3"/>
  <c r="Z23" i="3" s="1"/>
  <c r="AO24" i="3"/>
  <c r="X24" i="3" s="1"/>
  <c r="AM25" i="3"/>
  <c r="V25" i="3" s="1"/>
  <c r="AQ25" i="3"/>
  <c r="Z25" i="3" s="1"/>
  <c r="AO26" i="3"/>
  <c r="X26" i="3" s="1"/>
  <c r="AP19" i="3"/>
  <c r="Y19" i="3" s="1"/>
  <c r="AP22" i="3"/>
  <c r="AP24" i="3"/>
  <c r="Y24" i="3" s="1"/>
  <c r="AP26" i="3"/>
  <c r="Y26" i="3" s="1"/>
  <c r="AM15" i="3"/>
  <c r="AQ15" i="3"/>
  <c r="AO16" i="3"/>
  <c r="X16" i="3" s="1"/>
  <c r="AM17" i="3"/>
  <c r="V17" i="3" s="1"/>
  <c r="AQ17" i="3"/>
  <c r="Z17" i="3" s="1"/>
  <c r="AO18" i="3"/>
  <c r="X18" i="3" s="1"/>
  <c r="AM19" i="3"/>
  <c r="V19" i="3" s="1"/>
  <c r="AQ19" i="3"/>
  <c r="Z19" i="3" s="1"/>
  <c r="AO20" i="3"/>
  <c r="X20" i="3" s="1"/>
  <c r="AM21" i="3"/>
  <c r="V21" i="3" s="1"/>
  <c r="AQ21" i="3"/>
  <c r="Z21" i="3" s="1"/>
  <c r="AM22" i="3"/>
  <c r="AQ22" i="3"/>
  <c r="AO23" i="3"/>
  <c r="X23" i="3" s="1"/>
  <c r="AM24" i="3"/>
  <c r="V24" i="3" s="1"/>
  <c r="AQ24" i="3"/>
  <c r="Z24" i="3" s="1"/>
  <c r="AO25" i="3"/>
  <c r="X25" i="3" s="1"/>
  <c r="AM26" i="3"/>
  <c r="V26" i="3" s="1"/>
  <c r="AQ26" i="3"/>
  <c r="Z26" i="3" s="1"/>
  <c r="AP15" i="3"/>
  <c r="AN21" i="3"/>
  <c r="W21" i="3" s="1"/>
  <c r="AN22" i="3"/>
  <c r="AN24" i="3"/>
  <c r="W24" i="3" s="1"/>
  <c r="AN26" i="3"/>
  <c r="W26" i="3" s="1"/>
  <c r="D23" i="1" l="1"/>
  <c r="F32" i="1" l="1"/>
  <c r="G32" i="1"/>
  <c r="H32" i="1"/>
  <c r="I32" i="1"/>
  <c r="J32" i="1"/>
  <c r="K32" i="1"/>
  <c r="L32" i="1"/>
  <c r="M32" i="1"/>
  <c r="N32" i="1"/>
  <c r="O32" i="1"/>
  <c r="P32" i="1"/>
  <c r="Q32" i="1"/>
  <c r="E32" i="1"/>
  <c r="D34" i="1"/>
  <c r="D33" i="1"/>
  <c r="D30" i="1"/>
  <c r="D29" i="1"/>
  <c r="D28" i="1"/>
  <c r="D22" i="1"/>
  <c r="D25" i="1"/>
  <c r="D26" i="1"/>
  <c r="F27" i="1"/>
  <c r="G27" i="1"/>
  <c r="H27" i="1"/>
  <c r="I27" i="1"/>
  <c r="J27" i="1"/>
  <c r="K27" i="1"/>
  <c r="L27" i="1"/>
  <c r="M27" i="1"/>
  <c r="N27" i="1"/>
  <c r="O27" i="1"/>
  <c r="P27" i="1"/>
  <c r="E27" i="1"/>
  <c r="D27" i="1" l="1"/>
  <c r="F19" i="1"/>
  <c r="G19" i="1"/>
  <c r="H19" i="1"/>
  <c r="I19" i="1"/>
  <c r="J19" i="1"/>
  <c r="K19" i="1"/>
  <c r="L19" i="1"/>
  <c r="O19" i="1"/>
  <c r="P19" i="1"/>
  <c r="Q19" i="1"/>
  <c r="E19" i="1"/>
  <c r="E24" i="1"/>
  <c r="D14" i="1"/>
  <c r="D18" i="1"/>
  <c r="D20" i="1"/>
  <c r="F24" i="1"/>
  <c r="G24" i="1"/>
  <c r="H24" i="1"/>
  <c r="I24" i="1"/>
  <c r="J24" i="1"/>
  <c r="K24" i="1"/>
  <c r="L24" i="1"/>
  <c r="M24" i="1"/>
  <c r="N24" i="1"/>
  <c r="O24" i="1"/>
  <c r="P24" i="1"/>
  <c r="Q24" i="1"/>
  <c r="F15" i="1"/>
  <c r="G15" i="1"/>
  <c r="H15" i="1"/>
  <c r="I15" i="1"/>
  <c r="J15" i="1"/>
  <c r="K15" i="1"/>
  <c r="L15" i="1"/>
  <c r="N15" i="1"/>
  <c r="O15" i="1"/>
  <c r="P15" i="1"/>
  <c r="Q15" i="1"/>
  <c r="M21" i="1"/>
  <c r="D21" i="1" s="1"/>
  <c r="M17" i="1"/>
  <c r="M15" i="1" s="1"/>
  <c r="M19" i="1" l="1"/>
  <c r="D19" i="1" s="1"/>
  <c r="D24" i="1"/>
  <c r="D17" i="1"/>
  <c r="E16" i="1" l="1"/>
  <c r="D16" i="1" s="1"/>
  <c r="E15" i="1" l="1"/>
  <c r="D15" i="1" s="1"/>
  <c r="D32" i="1" l="1"/>
  <c r="D31" i="1"/>
  <c r="D13" i="1" s="1"/>
</calcChain>
</file>

<file path=xl/comments1.xml><?xml version="1.0" encoding="utf-8"?>
<comments xmlns="http://schemas.openxmlformats.org/spreadsheetml/2006/main">
  <authors>
    <author>--</author>
  </authors>
  <commentList>
    <comment ref="D3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<sst xmlns="http://schemas.openxmlformats.org/spreadsheetml/2006/main" count="299" uniqueCount="207">
  <si>
    <t>Целевые показатели инвестиционной программы</t>
  </si>
  <si>
    <t>№ п/п</t>
  </si>
  <si>
    <t>Наименование параметра</t>
  </si>
  <si>
    <t>Единица измерения</t>
  </si>
  <si>
    <t>Инвестиционная программа в целом</t>
  </si>
  <si>
    <t>9</t>
  </si>
  <si>
    <t>9.1</t>
  </si>
  <si>
    <t>Срок окупаемости</t>
  </si>
  <si>
    <t>лет</t>
  </si>
  <si>
    <t>9.2</t>
  </si>
  <si>
    <t>Перебои в снабжении потребителей</t>
  </si>
  <si>
    <t>час./чел.</t>
  </si>
  <si>
    <t>9.3</t>
  </si>
  <si>
    <t>Продолжительность (бесперебойность) поставки товаров и услуг</t>
  </si>
  <si>
    <t>час./день</t>
  </si>
  <si>
    <t>9.4</t>
  </si>
  <si>
    <t xml:space="preserve">Доля потерь и неучтенного потребления </t>
  </si>
  <si>
    <t>%</t>
  </si>
  <si>
    <t>9.5</t>
  </si>
  <si>
    <t>Коэффициент потерь</t>
  </si>
  <si>
    <t>Гкал/км</t>
  </si>
  <si>
    <t>9.6</t>
  </si>
  <si>
    <t>Износ систем коммунальной инфраструктуры</t>
  </si>
  <si>
    <t>9.7</t>
  </si>
  <si>
    <t>Износ оборудования производства (котлы)</t>
  </si>
  <si>
    <t>9.8</t>
  </si>
  <si>
    <t>Износ оборудования передачи тепловой энергии (сети)</t>
  </si>
  <si>
    <t>9.9</t>
  </si>
  <si>
    <t>Удельный вес сетей, нуждающихся в замене</t>
  </si>
  <si>
    <t>9.10</t>
  </si>
  <si>
    <t>Обеспеченность потребления товаров и услуг приборами учета</t>
  </si>
  <si>
    <t>9.11</t>
  </si>
  <si>
    <t>Расход топлива</t>
  </si>
  <si>
    <t>т усл.топл/Гкал</t>
  </si>
  <si>
    <t>9.12</t>
  </si>
  <si>
    <t>Расход электроэнергии на выработку</t>
  </si>
  <si>
    <t>кВт.ч/Гкал</t>
  </si>
  <si>
    <t>9.13</t>
  </si>
  <si>
    <t>Расход электроэнергии на передачу</t>
  </si>
  <si>
    <t>9.14</t>
  </si>
  <si>
    <t>Количество аварий (с учетом котельных)</t>
  </si>
  <si>
    <t>ед.</t>
  </si>
  <si>
    <t>9.15</t>
  </si>
  <si>
    <t>Количество аварий на тепловых сетях</t>
  </si>
  <si>
    <t>9.16</t>
  </si>
  <si>
    <t>Производительность труда</t>
  </si>
  <si>
    <t>тыс. руб./чел.</t>
  </si>
  <si>
    <t>Форма 4.5  Информация об инвестиционной программе</t>
  </si>
  <si>
    <t>Наименование  инвестиционной программы</t>
  </si>
  <si>
    <t>Цель инвестиционной программы</t>
  </si>
  <si>
    <t>Инвестиционная программа ГУП "ТЭК СПб" в сфере теплоснабжения на период 2019-2023 годы на территории Санкт-Петербурга</t>
  </si>
  <si>
    <t>Наименование органа исполнительной власти , утвердившего инвестиционную программу</t>
  </si>
  <si>
    <t>Комитет по тарифам Санкт-Петербурга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</si>
  <si>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</si>
  <si>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</si>
  <si>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</si>
  <si>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Наименование органа местного самоуправления,согласовавшего инвестиционную программу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</si>
  <si>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</si>
  <si>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8.1.</t>
  </si>
  <si>
    <t>тыс. руб.</t>
  </si>
  <si>
    <t>8.1.1.</t>
  </si>
  <si>
    <t>8.1.2.</t>
  </si>
  <si>
    <t>8.1.3.</t>
  </si>
  <si>
    <t>амортизация</t>
  </si>
  <si>
    <t>плата за подключение (технологическое присоединение)</t>
  </si>
  <si>
    <t>бюджет субъекта Российской Федерации</t>
  </si>
  <si>
    <t>1.1 Строительство новых тепловых сетей в целях подключения потребителей</t>
  </si>
  <si>
    <t>1.3 Увеличение пропускной способности существующих тепловых сетей в целях подключения потребителей</t>
  </si>
  <si>
    <t>2.1 Строительство новых сетей</t>
  </si>
  <si>
    <t>2.2 Строительство иных объектов, за исключением тепловых сетей</t>
  </si>
  <si>
    <t>3.2.1 Реконструкция ЦТП</t>
  </si>
  <si>
    <t>3.2.2 Реконструкция или модернизация существующих объектов ФТС в целях снижения уровня износа сущетвующих объектов.</t>
  </si>
  <si>
    <t>3.2.3 Реконструкция или модернизация существующих объектов ФЭИ в целях снижения уровня износа сущетвующих объектов.</t>
  </si>
  <si>
    <t>5.2   Вывод из эксплуатации, консервация и демонтаж иных объектов системы централизованного теплоснабжения, за исключением тепловых сетей</t>
  </si>
  <si>
    <t>Дата утверждения инвестиционной программы</t>
  </si>
  <si>
    <t xml:space="preserve"> 3.1.2 Реконструкция или модернизация существующих тепловых сетей. Квартальные тепловые сети</t>
  </si>
  <si>
    <t xml:space="preserve"> 3.1.1  Реконструкция или модернизация существующих тепловых сетей. Магистральные и распределительные тепловые сети</t>
  </si>
  <si>
    <t>4.3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Мероприятия, направленные на повышение антитеррористической защищённости объектов</t>
  </si>
  <si>
    <t>4.2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 на существующих объектах филиала энергетических источников</t>
  </si>
  <si>
    <t>4.1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 на существующих объектах тепловых сетей и оборудовании ЦТП.</t>
  </si>
  <si>
    <t>Обеспечение качественного и бесперебойного теплоснабжения потребителей</t>
  </si>
  <si>
    <t>Мероприятия</t>
  </si>
  <si>
    <t xml:space="preserve"> - </t>
  </si>
  <si>
    <t>Форма №3-ИП ТС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</si>
  <si>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</si>
  <si>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Государственного унитарного предприятия "Топливно-энергетический комплекс Санкт-Петербурга"</t>
  </si>
  <si>
    <t xml:space="preserve"> в сфере теплоснабжения на 2019-2023 годы</t>
  </si>
  <si>
    <t xml:space="preserve"> (город Санкт-Петербург)</t>
  </si>
  <si>
    <t>Наименование показателя</t>
  </si>
  <si>
    <t>Ед. изм.</t>
  </si>
  <si>
    <t>Фактические значения значения за 2017 год</t>
  </si>
  <si>
    <t>Плановые значения</t>
  </si>
  <si>
    <t>Утвержденный период</t>
  </si>
  <si>
    <t>в т.ч. по годам реализации</t>
  </si>
  <si>
    <t>Удельный расход электрической энергии на траспортировку теплоносителя</t>
  </si>
  <si>
    <t>кВт*ч/м3</t>
  </si>
  <si>
    <t>-</t>
  </si>
  <si>
    <t>Удельный расход условного топлива на отпуск единицы тепловой энергии с коллекторов</t>
  </si>
  <si>
    <t>Объем присоединяемой тепловой нагрузки новых потребителей</t>
  </si>
  <si>
    <t>Гкал/ч</t>
  </si>
  <si>
    <t>Износ тепловых сетей</t>
  </si>
  <si>
    <t xml:space="preserve">Износ котельных </t>
  </si>
  <si>
    <t>Потери тепловой энергии при передаче тепловой энергии по тепловым сетям</t>
  </si>
  <si>
    <t>% от отпуска тепловой энергии в сеть</t>
  </si>
  <si>
    <t>Потери теплоносителя при передаче тепловой энергии по тепловым сетям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</si>
  <si>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реды:</t>
  </si>
  <si>
    <t>Снижение выбросов SO2 -</t>
  </si>
  <si>
    <t>Снижение выбросов сажи -</t>
  </si>
  <si>
    <t>8.1.4.</t>
  </si>
  <si>
    <t>прибыль, направленная на инвестиции</t>
  </si>
  <si>
    <t>4.1</t>
  </si>
  <si>
    <t>4.2</t>
  </si>
  <si>
    <t>Форма № 4-ИП ТС</t>
  </si>
  <si>
    <t>Показатели надёжности и энергетической эффективности  объектов централизованного теплоснабжения</t>
  </si>
  <si>
    <t>Государственного унитарного предприятия  "Топливно-энергетический комплекс Санкт-Петербурга"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</si>
  <si>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</si>
  <si>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</si>
  <si>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</si>
  <si>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</si>
  <si>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</si>
  <si>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</si>
  <si>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</si>
  <si>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тепловыи сетям</t>
  </si>
  <si>
    <t xml:space="preserve">утверждённые значения
2018
</t>
  </si>
  <si>
    <t>Плановое значение</t>
  </si>
  <si>
    <t>ср диам мм</t>
  </si>
  <si>
    <t>длинна в 2 тр метр</t>
  </si>
  <si>
    <t>1</t>
  </si>
  <si>
    <t>Строительство тепловой сети по ул.Стахановцев, Перевозный пер. от ТК-14 в Квартале 25 Малой Охты до ТК-3 в Квартале 12 Малой Охты с вводами в Квартал 11 Малой Охты</t>
  </si>
  <si>
    <t>2</t>
  </si>
  <si>
    <t>3</t>
  </si>
  <si>
    <t>Магистральная тепловая сеть по адресу: Поклонная гора, от ТК-1 на пр.Тореза до ПНС (пр.Энгельса,д.73 корп.3), УТ-1, УТ-2,  до пр.Энгельса; от УТ-2 до ТК-3, ТК-4, ТК-5, ул.Рашетова, д.6,  д.13 корп.1</t>
  </si>
  <si>
    <t>4</t>
  </si>
  <si>
    <t>Магистральные тепловые сети по адресу:   г.Кронштадт, Посадская ул. от ТК-10 на ул.Мартынова до ТК-8(ТК-9сущ) к Андреевской ул. и от ТК-3 на Посадской ул. до домов: Посадская ул., 41, 43, 45, 49</t>
  </si>
  <si>
    <t>5</t>
  </si>
  <si>
    <t xml:space="preserve">Магистральные тепловые сети по адресу: пр.Ветеранов от ТК-2 через ТК-13 до ТК-7 за Авангардной ул. с вводами к домам и по ул.Партизана Германа от  пр.Ветеранов </t>
  </si>
  <si>
    <t>6</t>
  </si>
  <si>
    <t>Тепловые сети по адресу:6-ая Красносельская котельная по адресу ул.Политрука Пасечника, 16 корп.4 до ТК-32 и опуска перед ТК-45;  от ТК-29а до ТК-29б и домов: ул. Политрука Пасечника, 2, 4, 6;  от ТК-28 до домов: ул.Политрука Пасечника, 6к.2, 10к.2</t>
  </si>
  <si>
    <t>7</t>
  </si>
  <si>
    <t>8</t>
  </si>
  <si>
    <t>Тепловые сети по адресу:Квартал 5а Красного Села, от ТК-17 к домам и ЦТП по адресу ул.Свободы, д.14 корп.2 лит.А</t>
  </si>
  <si>
    <t xml:space="preserve">Тепловые сети по адресу: Квартал 3 Малой Охты </t>
  </si>
  <si>
    <t>10</t>
  </si>
  <si>
    <t>Реконструкция тепловых сетей по адресу: Квартал 5А Бывшего Комендантского Аэродрома</t>
  </si>
  <si>
    <t>11</t>
  </si>
  <si>
    <t xml:space="preserve">Тепловые сети в Кварталах 37-38 Московского района:  котельная по адресу: Бассейная ул., д.59, корп.2  лит.А - Бассейная ул., д.55, д.57, д.59, д.61; ул.Фрунзе, д.18, д.22, д.22а; пр.Юрия Гагарина, д.17, </t>
  </si>
  <si>
    <t>12</t>
  </si>
  <si>
    <t>Тепловые сети по адресу: Квартал 4 Шувалово-Озерки,   ТК-1 - ул.Шостаковича, д.1/9 - ул.Симонова, д.7 корп.1, д.9 корп.3; пр.Просвещения, 32 корп.2 - ул.Шостаковича, 5 корп.4, 5, пр.Энгельса, 150 корп.1; ТК-4 - ул.Шостаковича, д.5 корп.1</t>
  </si>
  <si>
    <t>13</t>
  </si>
  <si>
    <t>Тепловые сети по адресу:Квартал 16 Шувалово - Озерки : УТ-1 - пр.Просвещения, д.46 корп.1, 2, 4,  ЦТП-пр.Просвещения, д.46 корп.3, ул.И.Фомина, д.13 корп.1;  ТК-5 - Сиреневый б-р, д.9, ЦТП - пр.Художников, д.30 корп.3</t>
  </si>
  <si>
    <t>14</t>
  </si>
  <si>
    <t>15</t>
  </si>
  <si>
    <t>Тепловые сети по адресу: Квартал 19 ШО: пр.Просвещения, д.35, пр.Художников, д.26; Квартал 21 ШО, от ТК-122 до дома Придорожная ал., 30; квартал 22 ШО, ТК-1 - Сиреневый б-р, д.16 корп.1, д.18; пр.Тореза, д.72</t>
  </si>
  <si>
    <t>16</t>
  </si>
  <si>
    <t xml:space="preserve">Котельная  "3 Фрунзенская" по адресу: ул.Софийская.,54 корп .2 Лит.А. </t>
  </si>
  <si>
    <t>17</t>
  </si>
  <si>
    <t xml:space="preserve">Котельная "1-я Правобережная" по адресу: ул.Крыленко, д.4, лит.А. </t>
  </si>
  <si>
    <t>18</t>
  </si>
  <si>
    <t xml:space="preserve">Котельная "8-Выборгская" по адресу: Астраханская ул., д.18, лит.А </t>
  </si>
  <si>
    <t>19</t>
  </si>
  <si>
    <t xml:space="preserve">Котельная "Приморская" по адресу: ул. Оптиков, д. 6. </t>
  </si>
  <si>
    <t>20</t>
  </si>
  <si>
    <t>Котельная 2-я Пушкинская, СПб, г.Пушкин, Автомобильная ул., д. 4., корп.2   Котел ДКВр 10/13 №2</t>
  </si>
  <si>
    <t>21</t>
  </si>
  <si>
    <t>Котельная 1-я Колпинская, п. Тельмана, Красноборская ул., д. 3 лит. А.  Котёл ПТВМ-30М №2</t>
  </si>
  <si>
    <t>22</t>
  </si>
  <si>
    <t>Колпино, Заводской пр. д.1, лит.Б   котел Е-1,0-0,9 №2</t>
  </si>
  <si>
    <t>23</t>
  </si>
  <si>
    <t>Реконструкция магистральных тепловых сетей г. Пушкине по бульвару Алексея Толстого от ТК-1 до ТК-3 по  Школьной  ул.</t>
  </si>
  <si>
    <t>24</t>
  </si>
  <si>
    <t>Реконструкция тепловых сетей в г. Колпино, ввод тепловой сети в квартал 13  от ТК-5ПР по Пролетарской ул. до ТК-4-б у дома 48 по Пролетарской ул.</t>
  </si>
  <si>
    <t>25</t>
  </si>
  <si>
    <t xml:space="preserve"> Реконструкция магистральных тепловых сетей в г. Колпино от ТК-7а по ул.Карла Маркса до ТК-11 на пл. Коммуны.</t>
  </si>
  <si>
    <t>26</t>
  </si>
  <si>
    <t>Реконструкция  тепловых сетей в пос.Металлострой от котельной по адресу: ул.Богайчука  д.3 на участке  от дома Полевая ул., 27 до домов: Садовая ул., 20, 22, 21корп.1, 2, 3.</t>
  </si>
  <si>
    <t>27</t>
  </si>
  <si>
    <t>Реконструкция тепловых сетей   г. Павловске от котельной по адресу ул. Васенко,д.32 до домов: Конюшенная ул.,д.14,28,ул. Васенко ,д.18 , Лебединая ул., д.14,л.ул.Березовая, д.12, Гуммолосаровская ул., д.14 и ТК у дома Конюшенная ул., д.26.</t>
  </si>
  <si>
    <t>28</t>
  </si>
  <si>
    <t>Реконструкции тепловых сетей г.Пушкин, от ТК-3 к домам: Дворцовая,д.6,д.8,д.10,д.12, Академический пр., д.6,д.8,д.10,д.12.</t>
  </si>
  <si>
    <t>29</t>
  </si>
  <si>
    <t>Реконструкция тепловых сетей и трубопроводов ГВС от ведомственной котельной НАО "СВЕЗА Усть-Ижора" по адресу: пос. Понтонный, ул. Фанерная, д.5</t>
  </si>
  <si>
    <t>30</t>
  </si>
  <si>
    <t>Реконструкция тепловых сетей в пос. Шушары, от УТ-3 на углу Первомайской ул. к домам: Школьная ул., д.д.18, 20, 22, 24, 26, 28, 30, 34</t>
  </si>
  <si>
    <t>31</t>
  </si>
  <si>
    <t>Реконструкция магистральных тепловых сетей г. Колпино по Павловской ул., от ТК-9 ул. Братьев Радченко с пересечкой ул. Веры Слуцкой до ТК-6п ул. Карла Маркса</t>
  </si>
  <si>
    <t>32</t>
  </si>
  <si>
    <t>Реконструкция  магистральных тепловых сетей в г. Колпино , по бульв. Трудящихся  от ТК-6 до ТК-11 угол ул. Веры Слуцкой</t>
  </si>
  <si>
    <t>33</t>
  </si>
  <si>
    <t>Реконструкция магистральной тепловой сети в г. Пушкин от котельной по адресу: Красносельское шоссе, д.7а, лит.Н до  врезки на здания ГУП "Водоканал"</t>
  </si>
  <si>
    <t>Реконструкция тепловых сетей г. Пушкин ,нежилая зона от ТК-2 по Автомобильной ул. до ТК-3 в сторону здания  Промышленная  ул.,д.15</t>
  </si>
  <si>
    <t>Реконструкция тепловых сетей от котельной по адресу: г. Павловск, Елизаветинская ул., д.21, лит.А на участке: от д.9, корп.2 Елизаветинская ул. до домов Елизаветинская ул., д.д.2, 4</t>
  </si>
  <si>
    <t>Реконструкция тепловых сетей в г. Колпино к зданию по адресу: Загородная ул., д.63, лит.Б</t>
  </si>
  <si>
    <t>Первый заместитель генерального директора -</t>
  </si>
  <si>
    <t>кг.у.т./Гкал</t>
  </si>
  <si>
    <t>Износ объектов системы теплоснабжения</t>
  </si>
  <si>
    <t>% от полезного отпуска тепловой энергии</t>
  </si>
  <si>
    <t>Отпуск тепловой энергии в сеть</t>
  </si>
  <si>
    <t>тыс.Гкал</t>
  </si>
  <si>
    <t>Потери тепловой энергии в сети</t>
  </si>
  <si>
    <t>в т.ч.</t>
  </si>
  <si>
    <t>в сетях ГУП "ТЭК СПб"</t>
  </si>
  <si>
    <t xml:space="preserve">тонн в год для воды </t>
  </si>
  <si>
    <t>т/год</t>
  </si>
  <si>
    <t>7.1</t>
  </si>
  <si>
    <t>7.2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</si>
  <si>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   -г. Санкт-Петербург
_x000D_
Централизованная система теплоснабжения:_x000D_  - наименование отсутствует</t>
  </si>
  <si>
    <t>14.12.2018 с изменениями от 16.12.2019, от 20.03.2020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</si>
</sst>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"/>
    <numFmt numFmtId="166" formatCode="#,##0.0000"/>
    <numFmt numFmtId="167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2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9" fontId="15" fillId="0" borderId="0" applyFont="0" applyFill="0" applyBorder="0" applyAlignment="0" applyProtection="0"/>
  </cellStyleXfs>
  <cellXfs count="219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2" fillId="0" borderId="1" xfId="2" applyFont="1" applyFill="1" applyBorder="1" applyAlignment="1" applyProtection="1">
      <alignment vertical="center" wrapText="1"/>
    </xf>
    <xf numFmtId="16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4" fontId="2" fillId="0" borderId="1" xfId="2" applyNumberFormat="1" applyFont="1" applyFill="1" applyBorder="1" applyAlignment="1" applyProtection="1">
      <alignment vertical="center" wrapText="1"/>
    </xf>
    <xf numFmtId="0" fontId="0" fillId="0" borderId="0" xfId="0" applyFill="1"/>
    <xf numFmtId="4" fontId="0" fillId="0" borderId="0" xfId="0" applyNumberFormat="1" applyFill="1"/>
    <xf numFmtId="14" fontId="2" fillId="0" borderId="1" xfId="2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" xfId="0" applyFont="1" applyFill="1" applyBorder="1"/>
    <xf numFmtId="0" fontId="5" fillId="0" borderId="0" xfId="0" applyFont="1" applyFill="1"/>
    <xf numFmtId="49" fontId="2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9" fillId="0" borderId="29" xfId="0" applyNumberFormat="1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5" fillId="0" borderId="0" xfId="0" applyNumberFormat="1" applyFont="1" applyFill="1"/>
    <xf numFmtId="166" fontId="2" fillId="0" borderId="1" xfId="2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center"/>
    </xf>
    <xf numFmtId="0" fontId="14" fillId="0" borderId="1" xfId="0" applyFont="1" applyFill="1" applyBorder="1" applyAlignment="1">
      <alignment wrapText="1"/>
    </xf>
    <xf numFmtId="0" fontId="2" fillId="0" borderId="30" xfId="2" applyFont="1" applyFill="1" applyBorder="1" applyAlignment="1" applyProtection="1">
      <alignment vertical="center" wrapText="1"/>
    </xf>
    <xf numFmtId="0" fontId="0" fillId="0" borderId="26" xfId="0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6" xfId="0" applyFill="1" applyBorder="1"/>
    <xf numFmtId="49" fontId="7" fillId="0" borderId="0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164" fontId="7" fillId="0" borderId="30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2" fillId="0" borderId="30" xfId="2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/>
    <xf numFmtId="4" fontId="2" fillId="3" borderId="1" xfId="2" applyNumberFormat="1" applyFont="1" applyFill="1" applyBorder="1" applyAlignment="1" applyProtection="1">
      <alignment vertical="center" wrapText="1"/>
    </xf>
    <xf numFmtId="4" fontId="2" fillId="0" borderId="30" xfId="2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7" fillId="0" borderId="3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7" fontId="9" fillId="0" borderId="6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16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0" fontId="9" fillId="2" borderId="6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10" fontId="9" fillId="2" borderId="16" xfId="0" applyNumberFormat="1" applyFont="1" applyFill="1" applyBorder="1" applyAlignment="1">
      <alignment horizontal="center" vertical="center" wrapText="1"/>
    </xf>
    <xf numFmtId="4" fontId="9" fillId="2" borderId="29" xfId="0" applyNumberFormat="1" applyFont="1" applyFill="1" applyBorder="1" applyAlignment="1">
      <alignment horizontal="center" vertical="center" wrapText="1"/>
    </xf>
    <xf numFmtId="4" fontId="7" fillId="2" borderId="30" xfId="0" applyNumberFormat="1" applyFont="1" applyFill="1" applyBorder="1" applyAlignment="1">
      <alignment horizontal="center" vertical="center" wrapText="1"/>
    </xf>
    <xf numFmtId="4" fontId="7" fillId="2" borderId="28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3" xfId="0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center" wrapText="1" indent="1"/>
    </xf>
    <xf numFmtId="0" fontId="0" fillId="0" borderId="15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3" xfId="0" applyFill="1" applyBorder="1" applyAlignment="1">
      <alignment horizontal="left" vertical="center" wrapText="1" indent="3"/>
    </xf>
    <xf numFmtId="0" fontId="0" fillId="0" borderId="20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49" fontId="7" fillId="0" borderId="27" xfId="4" applyNumberFormat="1" applyFont="1" applyFill="1" applyBorder="1" applyAlignment="1">
      <alignment horizontal="center" vertical="center" wrapText="1"/>
    </xf>
    <xf numFmtId="49" fontId="7" fillId="0" borderId="21" xfId="4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14" fillId="0" borderId="0" xfId="0" applyFont="1" applyFill="1"/>
    <xf numFmtId="14" fontId="2" fillId="0" borderId="1" xfId="2" applyNumberFormat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0" fillId="0" borderId="3" xfId="0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wrapText="1" inden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7" fillId="0" borderId="30" xfId="5" applyNumberFormat="1" applyFont="1" applyFill="1" applyBorder="1" applyAlignment="1">
      <alignment horizontal="center" vertical="center" wrapText="1"/>
    </xf>
    <xf numFmtId="10" fontId="7" fillId="0" borderId="26" xfId="5" applyNumberFormat="1" applyFont="1" applyFill="1" applyBorder="1" applyAlignment="1">
      <alignment horizontal="center" vertical="center" wrapText="1"/>
    </xf>
    <xf numFmtId="10" fontId="7" fillId="0" borderId="28" xfId="5" applyNumberFormat="1" applyFont="1" applyFill="1" applyBorder="1" applyAlignment="1">
      <alignment horizontal="center" vertical="center" wrapText="1"/>
    </xf>
    <xf numFmtId="10" fontId="7" fillId="0" borderId="20" xfId="5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0" fontId="9" fillId="0" borderId="31" xfId="0" applyNumberFormat="1" applyFont="1" applyFill="1" applyBorder="1" applyAlignment="1">
      <alignment horizontal="center" vertical="center" wrapText="1"/>
    </xf>
    <xf numFmtId="10" fontId="9" fillId="0" borderId="1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6">
    <cellStyle name="ЗаголовокСтолбца" xfId="2"/>
    <cellStyle name="Обычный" xfId="0" builtinId="0"/>
    <cellStyle name="Обычный 3" xfId="3"/>
    <cellStyle name="Обычный_кап рем_ГУП ТЭК2006осн" xfId="4"/>
    <cellStyle name="Обычный_Мониторинг инвестиций" xfId="1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godaVL/Desktop/&#1048;&#1055;%202019-2023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019-2023гг (кор)"/>
      <sheetName val="1.1.1строительство)"/>
      <sheetName val="1.3.59реконструкция"/>
      <sheetName val="Форма 3 кор"/>
      <sheetName val="Форма 4кор."/>
    </sheetNames>
    <sheetDataSet>
      <sheetData sheetId="0">
        <row r="17">
          <cell r="BE17">
            <v>127345.44166666668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A31" zoomScale="75" zoomScaleNormal="75" workbookViewId="0">
      <selection activeCell="F42" sqref="F42"/>
    </sheetView>
  </sheetViews>
  <sheetFormatPr defaultRowHeight="15" x14ac:dyDescent="0.25"/>
  <cols>
    <col min="1" max="1" width="9.140625" style="8"/>
    <col min="2" max="2" width="28.28515625" style="8" customWidth="1"/>
    <col min="3" max="3" width="11" style="58" customWidth="1"/>
    <col min="4" max="4" width="24.5703125" style="8" customWidth="1"/>
    <col min="5" max="5" width="16.42578125" style="8" customWidth="1"/>
    <col min="6" max="6" width="24.5703125" style="8" customWidth="1"/>
    <col min="7" max="7" width="16.42578125" style="8" customWidth="1"/>
    <col min="8" max="8" width="14.42578125" style="8" bestFit="1" customWidth="1"/>
    <col min="9" max="10" width="16.42578125" style="8" bestFit="1" customWidth="1"/>
    <col min="11" max="11" width="13.42578125" style="8" customWidth="1"/>
    <col min="12" max="12" width="17.140625" style="8" customWidth="1"/>
    <col min="13" max="13" width="14.42578125" style="8" customWidth="1"/>
    <col min="14" max="14" width="16.85546875" style="8" customWidth="1"/>
    <col min="15" max="15" width="14.140625" style="8" customWidth="1"/>
    <col min="16" max="16" width="13.7109375" style="8" customWidth="1"/>
    <col min="17" max="17" width="14.28515625" style="8" customWidth="1"/>
    <col min="18" max="16384" width="9.140625" style="8"/>
  </cols>
  <sheetData>
    <row r="1" spans="1:18" x14ac:dyDescent="0.25">
      <c r="A1" s="151" t="s">
        <v>47</v>
      </c>
    </row>
    <row r="3" spans="1:18" ht="204.75" customHeight="1" x14ac:dyDescent="0.25">
      <c r="A3" s="153" t="s">
        <v>1</v>
      </c>
      <c r="B3" s="154" t="s">
        <v>2</v>
      </c>
      <c r="C3" s="154" t="s">
        <v>3</v>
      </c>
      <c r="D3" s="155" t="s">
        <v>205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8" ht="32.25" customHeight="1" x14ac:dyDescent="0.25">
      <c r="A4" s="153"/>
      <c r="B4" s="154"/>
      <c r="C4" s="154"/>
      <c r="D4" s="54" t="s">
        <v>4</v>
      </c>
      <c r="E4" s="158" t="s">
        <v>81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8" ht="20.25" customHeight="1" x14ac:dyDescent="0.25">
      <c r="A5" s="53">
        <v>1</v>
      </c>
      <c r="B5" s="54">
        <v>2</v>
      </c>
      <c r="C5" s="54">
        <v>3</v>
      </c>
      <c r="D5" s="54">
        <v>4</v>
      </c>
      <c r="E5" s="5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97.5" customHeight="1" x14ac:dyDescent="0.25">
      <c r="A6" s="53">
        <v>1</v>
      </c>
      <c r="B6" s="4" t="s">
        <v>48</v>
      </c>
      <c r="C6" s="4"/>
      <c r="D6" s="4" t="s">
        <v>50</v>
      </c>
      <c r="E6" s="15" t="s">
        <v>66</v>
      </c>
      <c r="F6" s="16" t="s">
        <v>67</v>
      </c>
      <c r="G6" s="16" t="s">
        <v>68</v>
      </c>
      <c r="H6" s="16" t="s">
        <v>69</v>
      </c>
      <c r="I6" s="16" t="s">
        <v>76</v>
      </c>
      <c r="J6" s="16" t="s">
        <v>75</v>
      </c>
      <c r="K6" s="16" t="s">
        <v>70</v>
      </c>
      <c r="L6" s="16" t="s">
        <v>71</v>
      </c>
      <c r="M6" s="16" t="s">
        <v>72</v>
      </c>
      <c r="N6" s="16" t="s">
        <v>79</v>
      </c>
      <c r="O6" s="16" t="s">
        <v>78</v>
      </c>
      <c r="P6" s="16" t="s">
        <v>77</v>
      </c>
      <c r="Q6" s="16" t="s">
        <v>73</v>
      </c>
    </row>
    <row r="7" spans="1:18" ht="31.5" customHeight="1" x14ac:dyDescent="0.25">
      <c r="A7" s="53">
        <v>2</v>
      </c>
      <c r="B7" s="4" t="s">
        <v>74</v>
      </c>
      <c r="C7" s="4"/>
      <c r="D7" s="152" t="s">
        <v>206</v>
      </c>
      <c r="E7" s="5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43.5" customHeight="1" x14ac:dyDescent="0.25">
      <c r="A8" s="53">
        <v>3</v>
      </c>
      <c r="B8" s="4" t="s">
        <v>49</v>
      </c>
      <c r="C8" s="4"/>
      <c r="D8" s="4" t="s">
        <v>80</v>
      </c>
      <c r="E8" s="5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45.75" customHeight="1" x14ac:dyDescent="0.25">
      <c r="A9" s="53">
        <v>4</v>
      </c>
      <c r="B9" s="4" t="s">
        <v>51</v>
      </c>
      <c r="C9" s="4"/>
      <c r="D9" s="4" t="s">
        <v>52</v>
      </c>
      <c r="E9" s="5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ht="69" customHeight="1" x14ac:dyDescent="0.25">
      <c r="A10" s="53">
        <v>5</v>
      </c>
      <c r="B10" s="4" t="s">
        <v>56</v>
      </c>
      <c r="C10" s="4"/>
      <c r="D10" s="4" t="s">
        <v>55</v>
      </c>
      <c r="E10" s="5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8" ht="45.75" customHeight="1" x14ac:dyDescent="0.25">
      <c r="A11" s="53">
        <v>6</v>
      </c>
      <c r="B11" s="4" t="s">
        <v>53</v>
      </c>
      <c r="C11" s="4"/>
      <c r="D11" s="10">
        <v>43466</v>
      </c>
      <c r="E11" s="5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45.75" customHeight="1" x14ac:dyDescent="0.25">
      <c r="A12" s="53">
        <v>7</v>
      </c>
      <c r="B12" s="4" t="s">
        <v>54</v>
      </c>
      <c r="C12" s="4"/>
      <c r="D12" s="10">
        <v>45291</v>
      </c>
      <c r="E12" s="5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8" ht="99.75" customHeight="1" x14ac:dyDescent="0.25">
      <c r="A13" s="53">
        <v>8</v>
      </c>
      <c r="B13" s="4" t="s">
        <v>57</v>
      </c>
      <c r="C13" s="4" t="s">
        <v>59</v>
      </c>
      <c r="D13" s="7">
        <f>D14+D18+D23+D27+D31</f>
        <v>45891458.074744344</v>
      </c>
      <c r="E13" s="5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 ht="28.5" customHeight="1" x14ac:dyDescent="0.25">
      <c r="A14" s="5" t="s">
        <v>58</v>
      </c>
      <c r="B14" s="6">
        <v>2019</v>
      </c>
      <c r="C14" s="60" t="s">
        <v>59</v>
      </c>
      <c r="D14" s="56">
        <f t="shared" ref="D14:D34" si="0">SUM(E14:Q14)</f>
        <v>8532213.0899999999</v>
      </c>
      <c r="E14" s="79">
        <v>127345.44</v>
      </c>
      <c r="F14" s="79">
        <v>599070.56000000006</v>
      </c>
      <c r="G14" s="79">
        <v>127726.83</v>
      </c>
      <c r="H14" s="90">
        <v>10172.09</v>
      </c>
      <c r="I14" s="90">
        <v>5352294.1770000001</v>
      </c>
      <c r="J14" s="90">
        <v>679112.51800000004</v>
      </c>
      <c r="K14" s="90">
        <v>312656.42999999993</v>
      </c>
      <c r="L14" s="90">
        <v>4519.72</v>
      </c>
      <c r="M14" s="90">
        <v>862130.5</v>
      </c>
      <c r="N14" s="90">
        <v>12570.775</v>
      </c>
      <c r="O14" s="90">
        <v>144359.1</v>
      </c>
      <c r="P14" s="90">
        <v>300254.95</v>
      </c>
      <c r="Q14" s="90">
        <v>0</v>
      </c>
    </row>
    <row r="15" spans="1:18" ht="28.5" customHeight="1" x14ac:dyDescent="0.25">
      <c r="A15" s="5" t="s">
        <v>60</v>
      </c>
      <c r="B15" s="65" t="s">
        <v>63</v>
      </c>
      <c r="C15" s="4" t="s">
        <v>59</v>
      </c>
      <c r="D15" s="12">
        <f t="shared" si="0"/>
        <v>3466300.9883333342</v>
      </c>
      <c r="E15" s="7">
        <f>E14-E16-E17</f>
        <v>-1.6666666779201478E-3</v>
      </c>
      <c r="F15" s="7">
        <f t="shared" ref="F15:Q15" si="1">F14-F16-F17</f>
        <v>0</v>
      </c>
      <c r="G15" s="7">
        <f t="shared" si="1"/>
        <v>127726.83</v>
      </c>
      <c r="H15" s="7">
        <f t="shared" si="1"/>
        <v>10172.09</v>
      </c>
      <c r="I15" s="7">
        <f t="shared" si="1"/>
        <v>1396674.1770000001</v>
      </c>
      <c r="J15" s="7">
        <f t="shared" si="1"/>
        <v>679112.51800000004</v>
      </c>
      <c r="K15" s="7">
        <f t="shared" si="1"/>
        <v>77735.529999999941</v>
      </c>
      <c r="L15" s="7">
        <f t="shared" si="1"/>
        <v>4519.72</v>
      </c>
      <c r="M15" s="7">
        <f t="shared" si="1"/>
        <v>713175.3</v>
      </c>
      <c r="N15" s="7">
        <f t="shared" si="1"/>
        <v>12570.775</v>
      </c>
      <c r="O15" s="7">
        <f t="shared" si="1"/>
        <v>144359.1</v>
      </c>
      <c r="P15" s="7">
        <f t="shared" si="1"/>
        <v>300254.95</v>
      </c>
      <c r="Q15" s="7">
        <f t="shared" si="1"/>
        <v>0</v>
      </c>
      <c r="R15" s="9"/>
    </row>
    <row r="16" spans="1:18" ht="28.5" customHeight="1" x14ac:dyDescent="0.25">
      <c r="A16" s="5" t="s">
        <v>61</v>
      </c>
      <c r="B16" s="65" t="s">
        <v>64</v>
      </c>
      <c r="C16" s="4" t="s">
        <v>59</v>
      </c>
      <c r="D16" s="7">
        <f t="shared" si="0"/>
        <v>726416.00166666671</v>
      </c>
      <c r="E16" s="7">
        <f>'[1]ИП 2019-2023гг (кор)'!$BE$17</f>
        <v>127345.44166666668</v>
      </c>
      <c r="F16" s="7">
        <v>599070.56000000006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s="14" customFormat="1" ht="28.5" customHeight="1" x14ac:dyDescent="0.25">
      <c r="A17" s="5" t="s">
        <v>62</v>
      </c>
      <c r="B17" s="65" t="s">
        <v>65</v>
      </c>
      <c r="C17" s="4" t="s">
        <v>59</v>
      </c>
      <c r="D17" s="12">
        <f t="shared" si="0"/>
        <v>4339496.0999999996</v>
      </c>
      <c r="E17" s="7">
        <v>0</v>
      </c>
      <c r="F17" s="7">
        <v>0</v>
      </c>
      <c r="G17" s="7">
        <v>0</v>
      </c>
      <c r="H17" s="7">
        <v>0</v>
      </c>
      <c r="I17" s="12">
        <v>3955620</v>
      </c>
      <c r="J17" s="12">
        <v>0</v>
      </c>
      <c r="K17" s="12">
        <v>234920.9</v>
      </c>
      <c r="L17" s="12"/>
      <c r="M17" s="88">
        <f>148955.2</f>
        <v>148955.20000000001</v>
      </c>
      <c r="N17" s="12">
        <v>0</v>
      </c>
      <c r="O17" s="12">
        <v>0</v>
      </c>
      <c r="P17" s="12">
        <v>0</v>
      </c>
      <c r="Q17" s="13"/>
    </row>
    <row r="18" spans="1:17" s="14" customFormat="1" ht="28.5" customHeight="1" x14ac:dyDescent="0.25">
      <c r="A18" s="5" t="s">
        <v>58</v>
      </c>
      <c r="B18" s="6">
        <v>2020</v>
      </c>
      <c r="C18" s="4" t="s">
        <v>59</v>
      </c>
      <c r="D18" s="12">
        <f t="shared" si="0"/>
        <v>9854500.4288403392</v>
      </c>
      <c r="E18" s="7">
        <v>68762.53</v>
      </c>
      <c r="F18" s="7">
        <v>385237.47</v>
      </c>
      <c r="G18" s="7">
        <v>62702.5</v>
      </c>
      <c r="H18" s="7">
        <v>13265.07</v>
      </c>
      <c r="I18" s="7">
        <v>4219225.75392</v>
      </c>
      <c r="J18" s="89">
        <v>2288791.8669999996</v>
      </c>
      <c r="K18" s="7">
        <v>612594.97999999986</v>
      </c>
      <c r="L18" s="7">
        <v>156723.08979999996</v>
      </c>
      <c r="M18" s="7">
        <v>1346009.82</v>
      </c>
      <c r="N18" s="7">
        <v>0</v>
      </c>
      <c r="O18" s="89">
        <v>523156.07812033896</v>
      </c>
      <c r="P18" s="7">
        <v>163767</v>
      </c>
      <c r="Q18" s="7">
        <v>14264.27</v>
      </c>
    </row>
    <row r="19" spans="1:17" s="14" customFormat="1" ht="28.5" customHeight="1" x14ac:dyDescent="0.25">
      <c r="A19" s="5" t="s">
        <v>60</v>
      </c>
      <c r="B19" s="65" t="s">
        <v>63</v>
      </c>
      <c r="C19" s="4" t="s">
        <v>59</v>
      </c>
      <c r="D19" s="12">
        <f t="shared" si="0"/>
        <v>3658497.751840339</v>
      </c>
      <c r="E19" s="7">
        <f>E18-E20-E21-E22</f>
        <v>0</v>
      </c>
      <c r="F19" s="7">
        <f t="shared" ref="F19:Q19" si="2">F18-F20-F21-F22</f>
        <v>0</v>
      </c>
      <c r="G19" s="7">
        <f t="shared" si="2"/>
        <v>62702.5</v>
      </c>
      <c r="H19" s="7">
        <f t="shared" si="2"/>
        <v>13265.07</v>
      </c>
      <c r="I19" s="7">
        <f t="shared" si="2"/>
        <v>898543.55391999986</v>
      </c>
      <c r="J19" s="7">
        <f t="shared" si="2"/>
        <v>760142.95000000019</v>
      </c>
      <c r="K19" s="7">
        <f t="shared" si="2"/>
        <v>176110.37999999983</v>
      </c>
      <c r="L19" s="7">
        <f t="shared" si="2"/>
        <v>156723.08979999996</v>
      </c>
      <c r="M19" s="7">
        <f t="shared" si="2"/>
        <v>1144661.02</v>
      </c>
      <c r="N19" s="7">
        <v>0</v>
      </c>
      <c r="O19" s="7">
        <f t="shared" si="2"/>
        <v>268317.91812033893</v>
      </c>
      <c r="P19" s="7">
        <f t="shared" si="2"/>
        <v>163767</v>
      </c>
      <c r="Q19" s="7">
        <f t="shared" si="2"/>
        <v>14264.27</v>
      </c>
    </row>
    <row r="20" spans="1:17" s="14" customFormat="1" ht="42.75" customHeight="1" x14ac:dyDescent="0.25">
      <c r="A20" s="5" t="s">
        <v>61</v>
      </c>
      <c r="B20" s="65" t="s">
        <v>64</v>
      </c>
      <c r="C20" s="4" t="s">
        <v>59</v>
      </c>
      <c r="D20" s="7">
        <f t="shared" si="0"/>
        <v>454000</v>
      </c>
      <c r="E20" s="7">
        <v>68762.53</v>
      </c>
      <c r="F20" s="7">
        <v>385237.47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s="14" customFormat="1" ht="28.5" customHeight="1" x14ac:dyDescent="0.25">
      <c r="A21" s="5" t="s">
        <v>62</v>
      </c>
      <c r="B21" s="65" t="s">
        <v>65</v>
      </c>
      <c r="C21" s="4" t="s">
        <v>59</v>
      </c>
      <c r="D21" s="12">
        <f t="shared" si="0"/>
        <v>3958515.6</v>
      </c>
      <c r="E21" s="7">
        <v>0</v>
      </c>
      <c r="F21" s="7">
        <v>0</v>
      </c>
      <c r="G21" s="7">
        <v>0</v>
      </c>
      <c r="H21" s="7">
        <v>0</v>
      </c>
      <c r="I21" s="7">
        <v>3320682.2</v>
      </c>
      <c r="J21" s="7">
        <v>0</v>
      </c>
      <c r="K21" s="7">
        <v>436484.60000000003</v>
      </c>
      <c r="L21" s="7">
        <v>0</v>
      </c>
      <c r="M21" s="7">
        <f>201348.8</f>
        <v>201348.8</v>
      </c>
      <c r="N21" s="7">
        <v>0</v>
      </c>
      <c r="O21" s="7">
        <v>0</v>
      </c>
      <c r="P21" s="7">
        <v>0</v>
      </c>
      <c r="Q21" s="7">
        <v>0</v>
      </c>
    </row>
    <row r="22" spans="1:17" s="14" customFormat="1" ht="28.5" customHeight="1" x14ac:dyDescent="0.25">
      <c r="A22" s="5" t="s">
        <v>108</v>
      </c>
      <c r="B22" s="65" t="s">
        <v>109</v>
      </c>
      <c r="C22" s="4"/>
      <c r="D22" s="12">
        <f t="shared" si="0"/>
        <v>1783487.0769999993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9">
        <v>1528648.9169999994</v>
      </c>
      <c r="K22" s="7">
        <v>0</v>
      </c>
      <c r="L22" s="7">
        <v>0</v>
      </c>
      <c r="M22" s="7">
        <v>0</v>
      </c>
      <c r="N22" s="7">
        <v>0</v>
      </c>
      <c r="O22" s="89">
        <v>254838.16</v>
      </c>
      <c r="P22" s="7">
        <v>0</v>
      </c>
      <c r="Q22" s="7">
        <v>0</v>
      </c>
    </row>
    <row r="23" spans="1:17" s="14" customFormat="1" ht="28.5" customHeight="1" x14ac:dyDescent="0.25">
      <c r="A23" s="5" t="s">
        <v>58</v>
      </c>
      <c r="B23" s="6">
        <v>2021</v>
      </c>
      <c r="C23" s="4" t="s">
        <v>59</v>
      </c>
      <c r="D23" s="12">
        <f t="shared" si="0"/>
        <v>8859414.305404</v>
      </c>
      <c r="E23" s="7">
        <v>152909.53</v>
      </c>
      <c r="F23" s="7">
        <v>360690.47</v>
      </c>
      <c r="G23" s="7">
        <v>123490.84</v>
      </c>
      <c r="H23" s="7">
        <v>66757.61</v>
      </c>
      <c r="I23" s="7">
        <v>4235598.8854040001</v>
      </c>
      <c r="J23" s="7">
        <v>916575.53999999969</v>
      </c>
      <c r="K23" s="7">
        <v>154808.93000000002</v>
      </c>
      <c r="L23" s="7">
        <v>39777.68</v>
      </c>
      <c r="M23" s="7">
        <v>2196060.77</v>
      </c>
      <c r="N23" s="7">
        <v>0</v>
      </c>
      <c r="O23" s="7">
        <v>366444.05</v>
      </c>
      <c r="P23" s="7">
        <v>244800</v>
      </c>
      <c r="Q23" s="7">
        <v>1500</v>
      </c>
    </row>
    <row r="24" spans="1:17" s="14" customFormat="1" ht="28.5" customHeight="1" x14ac:dyDescent="0.25">
      <c r="A24" s="5" t="s">
        <v>60</v>
      </c>
      <c r="B24" s="65" t="s">
        <v>63</v>
      </c>
      <c r="C24" s="4" t="s">
        <v>59</v>
      </c>
      <c r="D24" s="12">
        <f t="shared" si="0"/>
        <v>3898139.6054039998</v>
      </c>
      <c r="E24" s="7">
        <f>E23-E25-E26</f>
        <v>0</v>
      </c>
      <c r="F24" s="7">
        <f t="shared" ref="F24:Q24" si="3">F23-F25-F26</f>
        <v>0</v>
      </c>
      <c r="G24" s="7">
        <f t="shared" si="3"/>
        <v>123490.84</v>
      </c>
      <c r="H24" s="7">
        <f t="shared" si="3"/>
        <v>66757.61</v>
      </c>
      <c r="I24" s="7">
        <f t="shared" si="3"/>
        <v>913244.08540400025</v>
      </c>
      <c r="J24" s="7">
        <f t="shared" si="3"/>
        <v>916575.53999999969</v>
      </c>
      <c r="K24" s="7">
        <f t="shared" si="3"/>
        <v>47663.73000000001</v>
      </c>
      <c r="L24" s="7">
        <f t="shared" si="3"/>
        <v>39777.68</v>
      </c>
      <c r="M24" s="7">
        <f t="shared" si="3"/>
        <v>1177886.07</v>
      </c>
      <c r="N24" s="7">
        <f t="shared" si="3"/>
        <v>0</v>
      </c>
      <c r="O24" s="7">
        <f t="shared" si="3"/>
        <v>366444.05</v>
      </c>
      <c r="P24" s="7">
        <f t="shared" si="3"/>
        <v>244800</v>
      </c>
      <c r="Q24" s="7">
        <f t="shared" si="3"/>
        <v>1500</v>
      </c>
    </row>
    <row r="25" spans="1:17" s="14" customFormat="1" ht="40.5" customHeight="1" x14ac:dyDescent="0.25">
      <c r="A25" s="5" t="s">
        <v>61</v>
      </c>
      <c r="B25" s="65" t="s">
        <v>64</v>
      </c>
      <c r="C25" s="4" t="s">
        <v>59</v>
      </c>
      <c r="D25" s="7">
        <f t="shared" si="0"/>
        <v>513600</v>
      </c>
      <c r="E25" s="7">
        <v>152909.53</v>
      </c>
      <c r="F25" s="7">
        <v>360690.47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/>
      <c r="P25" s="7"/>
      <c r="Q25" s="7"/>
    </row>
    <row r="26" spans="1:17" s="14" customFormat="1" ht="28.5" customHeight="1" x14ac:dyDescent="0.25">
      <c r="A26" s="5" t="s">
        <v>62</v>
      </c>
      <c r="B26" s="65" t="s">
        <v>65</v>
      </c>
      <c r="C26" s="4" t="s">
        <v>59</v>
      </c>
      <c r="D26" s="12">
        <f t="shared" si="0"/>
        <v>4447674.7</v>
      </c>
      <c r="E26" s="7">
        <v>0</v>
      </c>
      <c r="F26" s="7">
        <v>0</v>
      </c>
      <c r="G26" s="7">
        <v>0</v>
      </c>
      <c r="H26" s="7">
        <v>0</v>
      </c>
      <c r="I26" s="7">
        <v>3322354.8</v>
      </c>
      <c r="J26" s="7">
        <v>0</v>
      </c>
      <c r="K26" s="7">
        <v>107145.20000000001</v>
      </c>
      <c r="L26" s="7">
        <v>0</v>
      </c>
      <c r="M26" s="89">
        <v>1018174.7</v>
      </c>
      <c r="N26" s="7">
        <v>0</v>
      </c>
      <c r="O26" s="7">
        <v>0</v>
      </c>
      <c r="P26" s="7">
        <v>0</v>
      </c>
      <c r="Q26" s="7">
        <v>0</v>
      </c>
    </row>
    <row r="27" spans="1:17" s="14" customFormat="1" ht="28.5" customHeight="1" x14ac:dyDescent="0.25">
      <c r="A27" s="5" t="s">
        <v>58</v>
      </c>
      <c r="B27" s="6">
        <v>2022</v>
      </c>
      <c r="C27" s="4" t="s">
        <v>59</v>
      </c>
      <c r="D27" s="12">
        <f t="shared" si="0"/>
        <v>8754871.6205000002</v>
      </c>
      <c r="E27" s="7">
        <f>E28+E29+E30</f>
        <v>0</v>
      </c>
      <c r="F27" s="7">
        <f t="shared" ref="F27:P27" si="4">F28+F29+F30</f>
        <v>292000</v>
      </c>
      <c r="G27" s="7">
        <f t="shared" si="4"/>
        <v>167881.04500000001</v>
      </c>
      <c r="H27" s="7">
        <f t="shared" si="4"/>
        <v>0</v>
      </c>
      <c r="I27" s="7">
        <f t="shared" si="4"/>
        <v>4023793.12</v>
      </c>
      <c r="J27" s="7">
        <f t="shared" si="4"/>
        <v>1012252.6800000002</v>
      </c>
      <c r="K27" s="7">
        <f t="shared" si="4"/>
        <v>66399.8</v>
      </c>
      <c r="L27" s="7">
        <f t="shared" si="4"/>
        <v>21800</v>
      </c>
      <c r="M27" s="7">
        <f t="shared" si="4"/>
        <v>2353517.42</v>
      </c>
      <c r="N27" s="7">
        <f t="shared" si="4"/>
        <v>0</v>
      </c>
      <c r="O27" s="7">
        <f t="shared" si="4"/>
        <v>603827.55550000002</v>
      </c>
      <c r="P27" s="7">
        <f t="shared" si="4"/>
        <v>213300</v>
      </c>
      <c r="Q27" s="7">
        <v>100</v>
      </c>
    </row>
    <row r="28" spans="1:17" s="14" customFormat="1" ht="28.5" customHeight="1" x14ac:dyDescent="0.25">
      <c r="A28" s="5" t="s">
        <v>60</v>
      </c>
      <c r="B28" s="54" t="s">
        <v>63</v>
      </c>
      <c r="C28" s="4" t="s">
        <v>59</v>
      </c>
      <c r="D28" s="7">
        <f t="shared" si="0"/>
        <v>3962318.7204999998</v>
      </c>
      <c r="E28" s="57">
        <v>0</v>
      </c>
      <c r="F28" s="57">
        <v>0</v>
      </c>
      <c r="G28" s="7">
        <v>167881.04500000001</v>
      </c>
      <c r="H28" s="7">
        <v>0</v>
      </c>
      <c r="I28" s="7">
        <v>633711.12000000011</v>
      </c>
      <c r="J28" s="7">
        <v>1012252.6800000002</v>
      </c>
      <c r="K28" s="7">
        <v>66399.8</v>
      </c>
      <c r="L28" s="7">
        <v>21800</v>
      </c>
      <c r="M28" s="7">
        <v>1243046.52</v>
      </c>
      <c r="N28" s="7">
        <v>0</v>
      </c>
      <c r="O28" s="7">
        <v>603827.55550000002</v>
      </c>
      <c r="P28" s="7">
        <v>213300</v>
      </c>
      <c r="Q28" s="7">
        <v>100</v>
      </c>
    </row>
    <row r="29" spans="1:17" s="14" customFormat="1" ht="39" customHeight="1" x14ac:dyDescent="0.25">
      <c r="A29" s="5" t="s">
        <v>61</v>
      </c>
      <c r="B29" s="54" t="s">
        <v>64</v>
      </c>
      <c r="C29" s="4" t="s">
        <v>59</v>
      </c>
      <c r="D29" s="7">
        <f t="shared" si="0"/>
        <v>292000</v>
      </c>
      <c r="E29" s="7">
        <v>0</v>
      </c>
      <c r="F29" s="7">
        <v>292000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s="14" customFormat="1" ht="28.5" customHeight="1" x14ac:dyDescent="0.25">
      <c r="A30" s="5" t="s">
        <v>62</v>
      </c>
      <c r="B30" s="54" t="s">
        <v>65</v>
      </c>
      <c r="C30" s="4" t="s">
        <v>59</v>
      </c>
      <c r="D30" s="12">
        <f t="shared" si="0"/>
        <v>4500552.9000000004</v>
      </c>
      <c r="E30" s="7">
        <v>0</v>
      </c>
      <c r="F30" s="7">
        <v>0</v>
      </c>
      <c r="G30" s="7">
        <v>0</v>
      </c>
      <c r="H30" s="7">
        <v>0</v>
      </c>
      <c r="I30" s="7">
        <v>3390082</v>
      </c>
      <c r="J30" s="7"/>
      <c r="K30" s="7">
        <v>0</v>
      </c>
      <c r="L30" s="7">
        <v>0</v>
      </c>
      <c r="M30" s="89">
        <v>1110470.8999999999</v>
      </c>
      <c r="N30" s="7"/>
      <c r="O30" s="7"/>
      <c r="P30" s="7"/>
      <c r="Q30" s="7"/>
    </row>
    <row r="31" spans="1:17" s="14" customFormat="1" ht="28.5" customHeight="1" x14ac:dyDescent="0.25">
      <c r="A31" s="5" t="s">
        <v>58</v>
      </c>
      <c r="B31" s="6">
        <v>2023</v>
      </c>
      <c r="C31" s="4" t="s">
        <v>59</v>
      </c>
      <c r="D31" s="12">
        <f t="shared" si="0"/>
        <v>9890458.6300000008</v>
      </c>
      <c r="E31" s="7">
        <v>0</v>
      </c>
      <c r="F31" s="7">
        <v>132000</v>
      </c>
      <c r="G31" s="7">
        <v>109363.07</v>
      </c>
      <c r="H31" s="7">
        <v>241763.99</v>
      </c>
      <c r="I31" s="7">
        <v>3853201.79</v>
      </c>
      <c r="J31" s="7">
        <v>978020.99000000011</v>
      </c>
      <c r="K31" s="7">
        <v>162000</v>
      </c>
      <c r="L31" s="7">
        <v>13600</v>
      </c>
      <c r="M31" s="7">
        <v>3825404.9099999997</v>
      </c>
      <c r="N31" s="7">
        <v>0</v>
      </c>
      <c r="O31" s="89">
        <v>338103.88</v>
      </c>
      <c r="P31" s="7">
        <v>236800</v>
      </c>
      <c r="Q31" s="7">
        <v>200</v>
      </c>
    </row>
    <row r="32" spans="1:17" s="14" customFormat="1" ht="28.5" customHeight="1" x14ac:dyDescent="0.25">
      <c r="A32" s="5" t="s">
        <v>60</v>
      </c>
      <c r="B32" s="54" t="s">
        <v>63</v>
      </c>
      <c r="C32" s="4" t="s">
        <v>59</v>
      </c>
      <c r="D32" s="12">
        <f t="shared" si="0"/>
        <v>4076020.73</v>
      </c>
      <c r="E32" s="7">
        <f>E31-E33-E34</f>
        <v>0</v>
      </c>
      <c r="F32" s="7">
        <f t="shared" ref="F32:Q32" si="5">F31-F33-F34</f>
        <v>0</v>
      </c>
      <c r="G32" s="7">
        <f t="shared" si="5"/>
        <v>109363.07</v>
      </c>
      <c r="H32" s="7">
        <f t="shared" si="5"/>
        <v>241763.99</v>
      </c>
      <c r="I32" s="7">
        <f t="shared" si="5"/>
        <v>573201.79</v>
      </c>
      <c r="J32" s="7">
        <f t="shared" si="5"/>
        <v>978020.99000000011</v>
      </c>
      <c r="K32" s="7">
        <f t="shared" si="5"/>
        <v>62000</v>
      </c>
      <c r="L32" s="7">
        <f t="shared" si="5"/>
        <v>13600</v>
      </c>
      <c r="M32" s="7">
        <f t="shared" si="5"/>
        <v>1522967.0099999998</v>
      </c>
      <c r="N32" s="7">
        <f t="shared" si="5"/>
        <v>0</v>
      </c>
      <c r="O32" s="7">
        <f t="shared" si="5"/>
        <v>338103.88</v>
      </c>
      <c r="P32" s="7">
        <f t="shared" si="5"/>
        <v>236800</v>
      </c>
      <c r="Q32" s="7">
        <f t="shared" si="5"/>
        <v>200</v>
      </c>
    </row>
    <row r="33" spans="1:17" s="14" customFormat="1" ht="35.25" customHeight="1" x14ac:dyDescent="0.25">
      <c r="A33" s="5" t="s">
        <v>61</v>
      </c>
      <c r="B33" s="54" t="s">
        <v>64</v>
      </c>
      <c r="C33" s="4" t="s">
        <v>59</v>
      </c>
      <c r="D33" s="7">
        <f t="shared" si="0"/>
        <v>132000</v>
      </c>
      <c r="E33" s="7">
        <v>0</v>
      </c>
      <c r="F33" s="7">
        <v>132000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1:17" s="14" customFormat="1" ht="28.5" customHeight="1" x14ac:dyDescent="0.25">
      <c r="A34" s="5" t="s">
        <v>62</v>
      </c>
      <c r="B34" s="54" t="s">
        <v>65</v>
      </c>
      <c r="C34" s="4" t="s">
        <v>59</v>
      </c>
      <c r="D34" s="12">
        <f t="shared" si="0"/>
        <v>5682437.9000000004</v>
      </c>
      <c r="E34" s="7">
        <v>0</v>
      </c>
      <c r="F34" s="7">
        <v>0</v>
      </c>
      <c r="G34" s="7">
        <v>0</v>
      </c>
      <c r="H34" s="7">
        <v>0</v>
      </c>
      <c r="I34" s="7">
        <v>3280000</v>
      </c>
      <c r="J34" s="7">
        <v>0</v>
      </c>
      <c r="K34" s="7">
        <v>100000</v>
      </c>
      <c r="L34" s="7">
        <v>0</v>
      </c>
      <c r="M34" s="89">
        <v>2302437.9</v>
      </c>
      <c r="N34" s="7">
        <v>0</v>
      </c>
      <c r="O34" s="7">
        <v>0</v>
      </c>
      <c r="P34" s="7">
        <v>0</v>
      </c>
      <c r="Q34" s="7">
        <v>0</v>
      </c>
    </row>
    <row r="35" spans="1:17" ht="30" x14ac:dyDescent="0.25">
      <c r="A35" s="3" t="s">
        <v>5</v>
      </c>
      <c r="B35" s="59" t="s">
        <v>0</v>
      </c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 t="s">
        <v>6</v>
      </c>
      <c r="B36" s="1" t="s">
        <v>7</v>
      </c>
      <c r="C36" s="61" t="s">
        <v>8</v>
      </c>
      <c r="D36" s="62" t="s">
        <v>82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30" x14ac:dyDescent="0.25">
      <c r="A37" s="3" t="s">
        <v>9</v>
      </c>
      <c r="B37" s="1" t="s">
        <v>10</v>
      </c>
      <c r="C37" s="2" t="s">
        <v>11</v>
      </c>
      <c r="D37" s="11" t="s">
        <v>82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45" x14ac:dyDescent="0.25">
      <c r="A38" s="3" t="s">
        <v>12</v>
      </c>
      <c r="B38" s="1" t="s">
        <v>13</v>
      </c>
      <c r="C38" s="2" t="s">
        <v>14</v>
      </c>
      <c r="D38" s="11" t="s">
        <v>82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30" x14ac:dyDescent="0.25">
      <c r="A39" s="3" t="s">
        <v>15</v>
      </c>
      <c r="B39" s="1" t="s">
        <v>16</v>
      </c>
      <c r="C39" s="2" t="s">
        <v>17</v>
      </c>
      <c r="D39" s="11" t="s">
        <v>82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 t="s">
        <v>18</v>
      </c>
      <c r="B40" s="1" t="s">
        <v>19</v>
      </c>
      <c r="C40" s="2" t="s">
        <v>20</v>
      </c>
      <c r="D40" s="11" t="s">
        <v>82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30" x14ac:dyDescent="0.25">
      <c r="A41" s="3" t="s">
        <v>21</v>
      </c>
      <c r="B41" s="1" t="s">
        <v>22</v>
      </c>
      <c r="C41" s="2" t="s">
        <v>17</v>
      </c>
      <c r="D41" s="11" t="s">
        <v>82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30" x14ac:dyDescent="0.25">
      <c r="A42" s="3" t="s">
        <v>23</v>
      </c>
      <c r="B42" s="1" t="s">
        <v>24</v>
      </c>
      <c r="C42" s="2" t="s">
        <v>17</v>
      </c>
      <c r="D42" s="11">
        <v>63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45" x14ac:dyDescent="0.25">
      <c r="A43" s="3" t="s">
        <v>25</v>
      </c>
      <c r="B43" s="1" t="s">
        <v>26</v>
      </c>
      <c r="C43" s="2" t="s">
        <v>17</v>
      </c>
      <c r="D43" s="11">
        <v>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30" x14ac:dyDescent="0.25">
      <c r="A44" s="3" t="s">
        <v>27</v>
      </c>
      <c r="B44" s="1" t="s">
        <v>28</v>
      </c>
      <c r="C44" s="2" t="s">
        <v>17</v>
      </c>
      <c r="D44" s="11" t="s">
        <v>82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45" x14ac:dyDescent="0.25">
      <c r="A45" s="3" t="s">
        <v>29</v>
      </c>
      <c r="B45" s="1" t="s">
        <v>30</v>
      </c>
      <c r="C45" s="2" t="s">
        <v>17</v>
      </c>
      <c r="D45" s="11" t="s">
        <v>82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45" x14ac:dyDescent="0.25">
      <c r="A46" s="3" t="s">
        <v>31</v>
      </c>
      <c r="B46" s="1" t="s">
        <v>32</v>
      </c>
      <c r="C46" s="2" t="s">
        <v>33</v>
      </c>
      <c r="D46" s="11" t="s">
        <v>82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6.25" customHeight="1" x14ac:dyDescent="0.25">
      <c r="A47" s="3" t="s">
        <v>34</v>
      </c>
      <c r="B47" s="1" t="s">
        <v>35</v>
      </c>
      <c r="C47" s="2" t="s">
        <v>36</v>
      </c>
      <c r="D47" s="11" t="s">
        <v>82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30" x14ac:dyDescent="0.25">
      <c r="A48" s="3" t="s">
        <v>37</v>
      </c>
      <c r="B48" s="1" t="s">
        <v>38</v>
      </c>
      <c r="C48" s="2" t="s">
        <v>36</v>
      </c>
      <c r="D48" s="11" t="s">
        <v>82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30" x14ac:dyDescent="0.25">
      <c r="A49" s="3" t="s">
        <v>39</v>
      </c>
      <c r="B49" s="1" t="s">
        <v>40</v>
      </c>
      <c r="C49" s="2" t="s">
        <v>41</v>
      </c>
      <c r="D49" s="11" t="s">
        <v>82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30" x14ac:dyDescent="0.25">
      <c r="A50" s="3" t="s">
        <v>42</v>
      </c>
      <c r="B50" s="1" t="s">
        <v>43</v>
      </c>
      <c r="C50" s="2" t="s">
        <v>41</v>
      </c>
      <c r="D50" s="11" t="s">
        <v>82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30" x14ac:dyDescent="0.25">
      <c r="A51" s="3" t="s">
        <v>44</v>
      </c>
      <c r="B51" s="1" t="s">
        <v>45</v>
      </c>
      <c r="C51" s="2" t="s">
        <v>46</v>
      </c>
      <c r="D51" s="11" t="s">
        <v>82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</sheetData>
  <autoFilter ref="A5:Q34"/>
  <mergeCells count="5">
    <mergeCell ref="A3:A4"/>
    <mergeCell ref="B3:B4"/>
    <mergeCell ref="C3:C4"/>
    <mergeCell ref="D3:Q3"/>
    <mergeCell ref="E4:Q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6:Q6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workbookViewId="0">
      <selection activeCell="D29" sqref="D29"/>
    </sheetView>
  </sheetViews>
  <sheetFormatPr defaultColWidth="9.140625" defaultRowHeight="15" x14ac:dyDescent="0.25"/>
  <cols>
    <col min="1" max="1" width="6.42578125" style="17" customWidth="1"/>
    <col min="2" max="2" width="44" style="17" customWidth="1"/>
    <col min="3" max="3" width="16.85546875" style="17" customWidth="1"/>
    <col min="4" max="4" width="19.7109375" style="17" customWidth="1"/>
    <col min="5" max="5" width="15.5703125" style="17" customWidth="1"/>
    <col min="6" max="8" width="15.140625" style="17" customWidth="1"/>
    <col min="9" max="11" width="15.42578125" style="17" customWidth="1"/>
    <col min="12" max="12" width="10.28515625" style="17" bestFit="1" customWidth="1"/>
    <col min="13" max="16384" width="9.140625" style="17"/>
  </cols>
  <sheetData>
    <row r="2" spans="1:17" ht="25.15" customHeight="1" x14ac:dyDescent="0.25">
      <c r="J2" s="187" t="s">
        <v>83</v>
      </c>
      <c r="K2" s="187"/>
    </row>
    <row r="5" spans="1:17" ht="25.15" customHeight="1" x14ac:dyDescent="0.25">
      <c r="A5" s="188" t="s">
        <v>84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7" ht="25.15" customHeight="1" x14ac:dyDescent="0.25">
      <c r="A6" s="80"/>
      <c r="B6" s="18"/>
      <c r="C6" s="18"/>
      <c r="D6" s="80"/>
      <c r="E6" s="80"/>
      <c r="F6" s="80"/>
      <c r="G6" s="80"/>
      <c r="H6" s="80"/>
      <c r="I6" s="80"/>
      <c r="J6" s="80"/>
      <c r="K6" s="80"/>
    </row>
    <row r="7" spans="1:17" ht="25.15" customHeight="1" x14ac:dyDescent="0.25">
      <c r="A7" s="188" t="s">
        <v>85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9"/>
      <c r="M7" s="19"/>
      <c r="N7" s="19"/>
      <c r="O7" s="19"/>
      <c r="P7" s="19"/>
      <c r="Q7" s="19"/>
    </row>
    <row r="9" spans="1:17" ht="25.15" customHeight="1" x14ac:dyDescent="0.25">
      <c r="B9" s="188" t="s">
        <v>86</v>
      </c>
      <c r="C9" s="188"/>
      <c r="D9" s="188"/>
      <c r="E9" s="188"/>
      <c r="F9" s="188"/>
      <c r="G9" s="188"/>
      <c r="H9" s="188"/>
      <c r="I9" s="188"/>
      <c r="J9" s="188"/>
      <c r="K9" s="188"/>
    </row>
    <row r="10" spans="1:17" ht="25.15" customHeight="1" x14ac:dyDescent="0.25">
      <c r="B10" s="18"/>
      <c r="C10" s="18"/>
      <c r="D10" s="80"/>
      <c r="E10" s="80"/>
      <c r="F10" s="80"/>
      <c r="G10" s="80"/>
      <c r="H10" s="80"/>
      <c r="I10" s="80"/>
      <c r="J10" s="80"/>
      <c r="K10" s="80"/>
    </row>
    <row r="11" spans="1:17" ht="25.15" customHeight="1" x14ac:dyDescent="0.25">
      <c r="A11" s="189" t="s">
        <v>87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</row>
    <row r="12" spans="1:17" ht="25.15" customHeight="1" thickBot="1" x14ac:dyDescent="0.3"/>
    <row r="13" spans="1:17" ht="25.15" customHeight="1" x14ac:dyDescent="0.25">
      <c r="A13" s="167" t="s">
        <v>1</v>
      </c>
      <c r="B13" s="170" t="s">
        <v>88</v>
      </c>
      <c r="C13" s="171"/>
      <c r="D13" s="176" t="s">
        <v>89</v>
      </c>
      <c r="E13" s="179" t="s">
        <v>90</v>
      </c>
      <c r="F13" s="182" t="s">
        <v>91</v>
      </c>
      <c r="G13" s="182"/>
      <c r="H13" s="182"/>
      <c r="I13" s="182"/>
      <c r="J13" s="182"/>
      <c r="K13" s="183"/>
    </row>
    <row r="14" spans="1:17" ht="25.15" customHeight="1" x14ac:dyDescent="0.25">
      <c r="A14" s="168"/>
      <c r="B14" s="172"/>
      <c r="C14" s="173"/>
      <c r="D14" s="177"/>
      <c r="E14" s="180"/>
      <c r="F14" s="184" t="s">
        <v>92</v>
      </c>
      <c r="G14" s="185" t="s">
        <v>93</v>
      </c>
      <c r="H14" s="185"/>
      <c r="I14" s="185"/>
      <c r="J14" s="185"/>
      <c r="K14" s="186"/>
    </row>
    <row r="15" spans="1:17" ht="25.15" customHeight="1" x14ac:dyDescent="0.25">
      <c r="A15" s="169"/>
      <c r="B15" s="174"/>
      <c r="C15" s="175"/>
      <c r="D15" s="178"/>
      <c r="E15" s="181"/>
      <c r="F15" s="184"/>
      <c r="G15" s="82">
        <v>2019</v>
      </c>
      <c r="H15" s="82">
        <v>2020</v>
      </c>
      <c r="I15" s="82">
        <v>2021</v>
      </c>
      <c r="J15" s="82">
        <v>2022</v>
      </c>
      <c r="K15" s="83">
        <v>2023</v>
      </c>
    </row>
    <row r="16" spans="1:17" ht="25.15" customHeight="1" thickBot="1" x14ac:dyDescent="0.3">
      <c r="A16" s="20">
        <v>1</v>
      </c>
      <c r="B16" s="164">
        <f>A16+1</f>
        <v>2</v>
      </c>
      <c r="C16" s="165"/>
      <c r="D16" s="21">
        <f>B16+1</f>
        <v>3</v>
      </c>
      <c r="E16" s="86">
        <f t="shared" ref="E16:K16" si="0">D16+1</f>
        <v>4</v>
      </c>
      <c r="F16" s="22">
        <f t="shared" si="0"/>
        <v>5</v>
      </c>
      <c r="G16" s="22">
        <f t="shared" si="0"/>
        <v>6</v>
      </c>
      <c r="H16" s="22">
        <f t="shared" si="0"/>
        <v>7</v>
      </c>
      <c r="I16" s="22">
        <f t="shared" si="0"/>
        <v>8</v>
      </c>
      <c r="J16" s="22">
        <f t="shared" si="0"/>
        <v>9</v>
      </c>
      <c r="K16" s="21">
        <f t="shared" si="0"/>
        <v>10</v>
      </c>
    </row>
    <row r="17" spans="1:15" ht="25.15" customHeight="1" x14ac:dyDescent="0.25">
      <c r="A17" s="85">
        <v>1</v>
      </c>
      <c r="B17" s="166" t="s">
        <v>94</v>
      </c>
      <c r="C17" s="166"/>
      <c r="D17" s="23" t="s">
        <v>95</v>
      </c>
      <c r="E17" s="24" t="s">
        <v>96</v>
      </c>
      <c r="F17" s="25" t="s">
        <v>96</v>
      </c>
      <c r="G17" s="25" t="s">
        <v>96</v>
      </c>
      <c r="H17" s="25" t="s">
        <v>96</v>
      </c>
      <c r="I17" s="25" t="s">
        <v>96</v>
      </c>
      <c r="J17" s="25" t="s">
        <v>96</v>
      </c>
      <c r="K17" s="26" t="s">
        <v>96</v>
      </c>
    </row>
    <row r="18" spans="1:15" ht="25.15" customHeight="1" x14ac:dyDescent="0.25">
      <c r="A18" s="27">
        <v>2</v>
      </c>
      <c r="B18" s="160" t="s">
        <v>97</v>
      </c>
      <c r="C18" s="160"/>
      <c r="D18" s="29" t="s">
        <v>193</v>
      </c>
      <c r="E18" s="113">
        <v>0.16457017898622298</v>
      </c>
      <c r="F18" s="114">
        <v>0.16469939695368682</v>
      </c>
      <c r="G18" s="114">
        <v>0.16478016883369231</v>
      </c>
      <c r="H18" s="114">
        <v>0.16476005443145819</v>
      </c>
      <c r="I18" s="114">
        <v>0.16474017574487521</v>
      </c>
      <c r="J18" s="115">
        <v>0.1647199827872233</v>
      </c>
      <c r="K18" s="116">
        <v>0.16469939695368682</v>
      </c>
    </row>
    <row r="19" spans="1:15" ht="25.15" customHeight="1" x14ac:dyDescent="0.25">
      <c r="A19" s="84">
        <v>3</v>
      </c>
      <c r="B19" s="160" t="s">
        <v>98</v>
      </c>
      <c r="C19" s="160"/>
      <c r="D19" s="29" t="s">
        <v>99</v>
      </c>
      <c r="E19" s="31">
        <v>148.6</v>
      </c>
      <c r="F19" s="32">
        <v>625.98</v>
      </c>
      <c r="G19" s="32">
        <v>167.06</v>
      </c>
      <c r="H19" s="32">
        <v>141.03</v>
      </c>
      <c r="I19" s="32">
        <v>112.75</v>
      </c>
      <c r="J19" s="33">
        <v>110.81</v>
      </c>
      <c r="K19" s="29">
        <v>94.33</v>
      </c>
    </row>
    <row r="20" spans="1:15" ht="25.15" customHeight="1" x14ac:dyDescent="0.25">
      <c r="A20" s="33">
        <f>A19+1</f>
        <v>4</v>
      </c>
      <c r="B20" s="160" t="s">
        <v>194</v>
      </c>
      <c r="C20" s="160"/>
      <c r="D20" s="117"/>
      <c r="E20" s="118"/>
      <c r="F20" s="119"/>
      <c r="G20" s="119"/>
      <c r="H20" s="119"/>
      <c r="I20" s="119"/>
      <c r="J20" s="119"/>
      <c r="K20" s="120"/>
    </row>
    <row r="21" spans="1:15" ht="25.15" customHeight="1" x14ac:dyDescent="0.25">
      <c r="A21" s="50" t="s">
        <v>110</v>
      </c>
      <c r="B21" s="161" t="s">
        <v>100</v>
      </c>
      <c r="C21" s="160"/>
      <c r="D21" s="121" t="s">
        <v>17</v>
      </c>
      <c r="E21" s="122">
        <v>56.999999999999993</v>
      </c>
      <c r="F21" s="123">
        <v>56.999999999999993</v>
      </c>
      <c r="G21" s="123">
        <v>56.999999999999993</v>
      </c>
      <c r="H21" s="123">
        <v>56.999999999999993</v>
      </c>
      <c r="I21" s="123">
        <v>56.999999999999993</v>
      </c>
      <c r="J21" s="123">
        <v>56.999999999999993</v>
      </c>
      <c r="K21" s="124">
        <v>56.999999999999993</v>
      </c>
    </row>
    <row r="22" spans="1:15" ht="25.15" customHeight="1" x14ac:dyDescent="0.25">
      <c r="A22" s="50" t="s">
        <v>111</v>
      </c>
      <c r="B22" s="161" t="s">
        <v>101</v>
      </c>
      <c r="C22" s="160"/>
      <c r="D22" s="121" t="s">
        <v>17</v>
      </c>
      <c r="E22" s="122">
        <v>63</v>
      </c>
      <c r="F22" s="123">
        <v>63</v>
      </c>
      <c r="G22" s="123">
        <v>63</v>
      </c>
      <c r="H22" s="123">
        <v>63</v>
      </c>
      <c r="I22" s="123">
        <v>63</v>
      </c>
      <c r="J22" s="123">
        <v>63</v>
      </c>
      <c r="K22" s="124">
        <v>63</v>
      </c>
      <c r="M22" s="19"/>
      <c r="N22" s="19"/>
    </row>
    <row r="23" spans="1:15" ht="25.15" hidden="1" customHeight="1" x14ac:dyDescent="0.25">
      <c r="A23" s="85">
        <v>5</v>
      </c>
      <c r="B23" s="162" t="s">
        <v>102</v>
      </c>
      <c r="C23" s="163"/>
      <c r="D23" s="125" t="s">
        <v>195</v>
      </c>
      <c r="E23" s="126">
        <v>0.10840777467299213</v>
      </c>
      <c r="F23" s="127">
        <v>0.10840777601431231</v>
      </c>
      <c r="G23" s="127">
        <v>0.10840777601431231</v>
      </c>
      <c r="H23" s="127">
        <v>0.10840777601431231</v>
      </c>
      <c r="I23" s="127">
        <v>0.10840777601431231</v>
      </c>
      <c r="J23" s="127">
        <v>0.10840777601431231</v>
      </c>
      <c r="K23" s="128">
        <v>0.10840777601431231</v>
      </c>
      <c r="M23" s="30"/>
      <c r="N23" s="19"/>
    </row>
    <row r="24" spans="1:15" ht="25.15" hidden="1" customHeight="1" x14ac:dyDescent="0.25">
      <c r="A24" s="85">
        <v>6</v>
      </c>
      <c r="B24" s="162" t="s">
        <v>196</v>
      </c>
      <c r="C24" s="163"/>
      <c r="D24" s="195" t="s">
        <v>197</v>
      </c>
      <c r="E24" s="129">
        <v>20294.144582399997</v>
      </c>
      <c r="F24" s="130">
        <v>20294.145</v>
      </c>
      <c r="G24" s="130">
        <v>20294.145</v>
      </c>
      <c r="H24" s="130">
        <v>20294.145</v>
      </c>
      <c r="I24" s="130">
        <v>20294.145</v>
      </c>
      <c r="J24" s="130">
        <v>20294.145</v>
      </c>
      <c r="K24" s="131">
        <v>20294.145</v>
      </c>
      <c r="M24" s="132"/>
      <c r="N24" s="19"/>
      <c r="O24" s="133"/>
    </row>
    <row r="25" spans="1:15" ht="25.15" hidden="1" customHeight="1" x14ac:dyDescent="0.25">
      <c r="A25" s="197">
        <v>5</v>
      </c>
      <c r="B25" s="162" t="s">
        <v>198</v>
      </c>
      <c r="C25" s="163"/>
      <c r="D25" s="196"/>
      <c r="E25" s="46">
        <v>1984.8679370000004</v>
      </c>
      <c r="F25" s="47">
        <v>1984.8679999999999</v>
      </c>
      <c r="G25" s="47">
        <v>1984.8679999999999</v>
      </c>
      <c r="H25" s="47">
        <v>2026.61</v>
      </c>
      <c r="I25" s="47">
        <v>1984.8679999999999</v>
      </c>
      <c r="J25" s="47">
        <v>1984.8679999999999</v>
      </c>
      <c r="K25" s="48">
        <v>1984.8679999999999</v>
      </c>
      <c r="M25" s="132"/>
      <c r="N25" s="19"/>
      <c r="O25" s="19"/>
    </row>
    <row r="26" spans="1:15" ht="40.9" customHeight="1" x14ac:dyDescent="0.25">
      <c r="A26" s="197"/>
      <c r="B26" s="162" t="s">
        <v>102</v>
      </c>
      <c r="C26" s="163"/>
      <c r="D26" s="134" t="s">
        <v>103</v>
      </c>
      <c r="E26" s="135">
        <v>9.84</v>
      </c>
      <c r="F26" s="136">
        <v>9.84</v>
      </c>
      <c r="G26" s="136">
        <v>9.84</v>
      </c>
      <c r="H26" s="136">
        <v>9.84</v>
      </c>
      <c r="I26" s="136">
        <v>9.84</v>
      </c>
      <c r="J26" s="136">
        <v>9.84</v>
      </c>
      <c r="K26" s="137">
        <v>9.84</v>
      </c>
      <c r="M26" s="132"/>
      <c r="N26" s="19"/>
      <c r="O26" s="19"/>
    </row>
    <row r="27" spans="1:15" ht="25.15" hidden="1" customHeight="1" x14ac:dyDescent="0.25">
      <c r="A27" s="138"/>
      <c r="B27" s="139" t="s">
        <v>199</v>
      </c>
      <c r="C27" s="140"/>
      <c r="D27" s="141"/>
      <c r="E27" s="198">
        <v>9.8400000000000001E-2</v>
      </c>
      <c r="F27" s="191">
        <v>9.8400000000000001E-2</v>
      </c>
      <c r="G27" s="191">
        <v>9.8400000000000001E-2</v>
      </c>
      <c r="H27" s="191">
        <v>9.8400000000000001E-2</v>
      </c>
      <c r="I27" s="191">
        <v>9.8400000000000001E-2</v>
      </c>
      <c r="J27" s="191">
        <v>9.8400000000000001E-2</v>
      </c>
      <c r="K27" s="193">
        <v>9.8400000000000001E-2</v>
      </c>
      <c r="M27" s="132"/>
      <c r="N27" s="19"/>
      <c r="O27" s="19"/>
    </row>
    <row r="28" spans="1:15" ht="25.15" hidden="1" customHeight="1" thickBot="1" x14ac:dyDescent="0.3">
      <c r="A28" s="142"/>
      <c r="B28" s="143" t="s">
        <v>200</v>
      </c>
      <c r="C28" s="140"/>
      <c r="D28" s="144"/>
      <c r="E28" s="199"/>
      <c r="F28" s="192"/>
      <c r="G28" s="192"/>
      <c r="H28" s="192"/>
      <c r="I28" s="192"/>
      <c r="J28" s="192"/>
      <c r="K28" s="194"/>
      <c r="M28" s="132"/>
      <c r="N28" s="19"/>
      <c r="O28" s="19"/>
    </row>
    <row r="29" spans="1:15" ht="31.9" customHeight="1" x14ac:dyDescent="0.25">
      <c r="A29" s="145">
        <v>6</v>
      </c>
      <c r="B29" s="160" t="s">
        <v>104</v>
      </c>
      <c r="C29" s="160"/>
      <c r="D29" s="125" t="s">
        <v>201</v>
      </c>
      <c r="E29" s="49">
        <v>5664041.7760000015</v>
      </c>
      <c r="F29" s="36">
        <v>5709694</v>
      </c>
      <c r="G29" s="36">
        <v>5709694</v>
      </c>
      <c r="H29" s="36">
        <v>5709694</v>
      </c>
      <c r="I29" s="36">
        <v>5709694</v>
      </c>
      <c r="J29" s="36">
        <v>5709694</v>
      </c>
      <c r="K29" s="37">
        <v>5709694</v>
      </c>
      <c r="M29" s="19"/>
      <c r="N29" s="19"/>
      <c r="O29" s="19"/>
    </row>
    <row r="30" spans="1:15" ht="25.15" customHeight="1" x14ac:dyDescent="0.25">
      <c r="A30" s="145">
        <v>7</v>
      </c>
      <c r="B30" s="160" t="s">
        <v>105</v>
      </c>
      <c r="C30" s="160"/>
      <c r="D30" s="125" t="s">
        <v>202</v>
      </c>
      <c r="E30" s="31"/>
      <c r="F30" s="32"/>
      <c r="G30" s="32"/>
      <c r="H30" s="32"/>
      <c r="I30" s="32"/>
      <c r="J30" s="33"/>
      <c r="K30" s="29"/>
    </row>
    <row r="31" spans="1:15" ht="25.15" customHeight="1" x14ac:dyDescent="0.25">
      <c r="A31" s="146" t="s">
        <v>203</v>
      </c>
      <c r="B31" s="200" t="s">
        <v>106</v>
      </c>
      <c r="C31" s="201"/>
      <c r="D31" s="125" t="s">
        <v>202</v>
      </c>
      <c r="E31" s="34">
        <v>0</v>
      </c>
      <c r="F31" s="35">
        <v>835</v>
      </c>
      <c r="G31" s="35">
        <v>0</v>
      </c>
      <c r="H31" s="36">
        <v>19</v>
      </c>
      <c r="I31" s="36">
        <v>0</v>
      </c>
      <c r="J31" s="36">
        <v>25</v>
      </c>
      <c r="K31" s="37">
        <v>0</v>
      </c>
    </row>
    <row r="32" spans="1:15" ht="25.15" customHeight="1" thickBot="1" x14ac:dyDescent="0.3">
      <c r="A32" s="147" t="s">
        <v>204</v>
      </c>
      <c r="B32" s="202" t="s">
        <v>107</v>
      </c>
      <c r="C32" s="203"/>
      <c r="D32" s="148" t="s">
        <v>202</v>
      </c>
      <c r="E32" s="38">
        <v>0</v>
      </c>
      <c r="F32" s="39">
        <v>18</v>
      </c>
      <c r="G32" s="39">
        <v>0</v>
      </c>
      <c r="H32" s="40">
        <v>28</v>
      </c>
      <c r="I32" s="40">
        <v>0</v>
      </c>
      <c r="J32" s="40">
        <v>64</v>
      </c>
      <c r="K32" s="41">
        <v>0</v>
      </c>
    </row>
    <row r="33" spans="1:11" ht="25.15" customHeight="1" x14ac:dyDescent="0.25">
      <c r="A33" s="42"/>
      <c r="B33" s="43"/>
      <c r="C33" s="43"/>
      <c r="D33" s="44"/>
      <c r="E33" s="19"/>
      <c r="F33" s="19"/>
      <c r="G33" s="19"/>
      <c r="H33" s="19"/>
      <c r="I33" s="19"/>
    </row>
    <row r="35" spans="1:11" ht="25.15" customHeight="1" x14ac:dyDescent="0.25">
      <c r="B35" s="45"/>
      <c r="C35" s="45"/>
    </row>
    <row r="38" spans="1:11" ht="25.15" customHeight="1" x14ac:dyDescent="0.25">
      <c r="E38" s="149"/>
      <c r="F38" s="149"/>
      <c r="G38" s="149"/>
      <c r="H38" s="149"/>
      <c r="I38" s="149"/>
      <c r="J38" s="149"/>
      <c r="K38" s="149"/>
    </row>
    <row r="39" spans="1:11" ht="25.15" customHeight="1" x14ac:dyDescent="0.25">
      <c r="E39" s="150"/>
      <c r="F39" s="150"/>
      <c r="G39" s="150"/>
      <c r="H39" s="150"/>
      <c r="I39" s="150"/>
      <c r="J39" s="150"/>
      <c r="K39" s="150"/>
    </row>
  </sheetData>
  <mergeCells count="36">
    <mergeCell ref="B30:C30"/>
    <mergeCell ref="B31:C31"/>
    <mergeCell ref="B32:C32"/>
    <mergeCell ref="H27:H28"/>
    <mergeCell ref="I27:I28"/>
    <mergeCell ref="J27:J28"/>
    <mergeCell ref="K27:K28"/>
    <mergeCell ref="B29:C29"/>
    <mergeCell ref="D24:D25"/>
    <mergeCell ref="A25:A26"/>
    <mergeCell ref="E27:E28"/>
    <mergeCell ref="F27:F28"/>
    <mergeCell ref="G27:G28"/>
    <mergeCell ref="B25:C25"/>
    <mergeCell ref="B26:C26"/>
    <mergeCell ref="B24:C24"/>
    <mergeCell ref="J2:K2"/>
    <mergeCell ref="A5:K5"/>
    <mergeCell ref="A7:K7"/>
    <mergeCell ref="B9:K9"/>
    <mergeCell ref="A11:K11"/>
    <mergeCell ref="D13:D15"/>
    <mergeCell ref="E13:E15"/>
    <mergeCell ref="F13:K13"/>
    <mergeCell ref="F14:F15"/>
    <mergeCell ref="G14:K14"/>
    <mergeCell ref="B16:C16"/>
    <mergeCell ref="B17:C17"/>
    <mergeCell ref="B18:C18"/>
    <mergeCell ref="A13:A15"/>
    <mergeCell ref="B13:C15"/>
    <mergeCell ref="B20:C20"/>
    <mergeCell ref="B21:C21"/>
    <mergeCell ref="B22:C22"/>
    <mergeCell ref="B19:C19"/>
    <mergeCell ref="B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5"/>
  <sheetViews>
    <sheetView topLeftCell="A24" workbookViewId="0">
      <selection activeCell="C59" sqref="C59"/>
    </sheetView>
  </sheetViews>
  <sheetFormatPr defaultColWidth="9.140625" defaultRowHeight="15" outlineLevelCol="1" x14ac:dyDescent="0.25"/>
  <cols>
    <col min="1" max="1" width="9.140625" style="78"/>
    <col min="2" max="2" width="0.28515625" style="78" customWidth="1"/>
    <col min="3" max="3" width="71.7109375" style="71" customWidth="1"/>
    <col min="4" max="4" width="15.7109375" style="71" customWidth="1" outlineLevel="1"/>
    <col min="5" max="9" width="10.140625" style="71" customWidth="1" outlineLevel="1"/>
    <col min="10" max="10" width="14.28515625" style="71" customWidth="1" outlineLevel="1"/>
    <col min="11" max="15" width="10.140625" style="71" customWidth="1" outlineLevel="1"/>
    <col min="16" max="16" width="15.7109375" style="71" customWidth="1" outlineLevel="1"/>
    <col min="17" max="21" width="10.140625" style="71" customWidth="1" outlineLevel="1"/>
    <col min="22" max="22" width="14.28515625" style="71" customWidth="1" outlineLevel="1"/>
    <col min="23" max="27" width="10.140625" style="71" customWidth="1" outlineLevel="1"/>
    <col min="28" max="28" width="13.85546875" style="71" customWidth="1"/>
    <col min="29" max="32" width="11.140625" style="71" customWidth="1"/>
    <col min="33" max="33" width="17" style="71" customWidth="1"/>
    <col min="34" max="34" width="9.140625" style="71"/>
    <col min="35" max="39" width="12" style="71" hidden="1" customWidth="1"/>
    <col min="40" max="40" width="9.140625" style="71" hidden="1" customWidth="1"/>
    <col min="41" max="44" width="15.85546875" style="71" hidden="1" customWidth="1"/>
    <col min="45" max="63" width="0" style="71" hidden="1" customWidth="1"/>
    <col min="64" max="16384" width="9.140625" style="71"/>
  </cols>
  <sheetData>
    <row r="1" spans="1:44" x14ac:dyDescent="0.25">
      <c r="AF1" s="209" t="s">
        <v>112</v>
      </c>
      <c r="AG1" s="209"/>
    </row>
    <row r="3" spans="1:44" x14ac:dyDescent="0.25">
      <c r="A3" s="71"/>
      <c r="B3" s="71"/>
    </row>
    <row r="4" spans="1:44" ht="20.45" customHeight="1" x14ac:dyDescent="0.3">
      <c r="A4" s="71"/>
      <c r="B4" s="71"/>
      <c r="H4" s="93" t="s">
        <v>113</v>
      </c>
    </row>
    <row r="5" spans="1:44" s="94" customFormat="1" ht="21" customHeight="1" x14ac:dyDescent="0.25">
      <c r="A5" s="210" t="s">
        <v>114</v>
      </c>
      <c r="B5" s="210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</row>
    <row r="6" spans="1:44" s="94" customFormat="1" ht="29.45" customHeight="1" x14ac:dyDescent="0.25">
      <c r="A6" s="210" t="s">
        <v>86</v>
      </c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</row>
    <row r="7" spans="1:44" s="94" customFormat="1" ht="12" customHeight="1" x14ac:dyDescent="0.25">
      <c r="A7" s="212" t="s">
        <v>87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</row>
    <row r="8" spans="1:44" ht="20.25" customHeight="1" x14ac:dyDescent="0.25">
      <c r="A8" s="80"/>
      <c r="B8" s="80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</row>
    <row r="9" spans="1:44" ht="15.75" thickBot="1" x14ac:dyDescent="0.3"/>
    <row r="10" spans="1:44" ht="21.6" customHeight="1" x14ac:dyDescent="0.25">
      <c r="A10" s="213" t="s">
        <v>1</v>
      </c>
      <c r="B10" s="95"/>
      <c r="C10" s="215" t="s">
        <v>115</v>
      </c>
      <c r="D10" s="182" t="s">
        <v>116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 t="s">
        <v>117</v>
      </c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8"/>
    </row>
    <row r="11" spans="1:44" ht="42.6" customHeight="1" x14ac:dyDescent="0.25">
      <c r="A11" s="214"/>
      <c r="B11" s="96"/>
      <c r="C11" s="216"/>
      <c r="D11" s="207" t="s">
        <v>118</v>
      </c>
      <c r="E11" s="207"/>
      <c r="F11" s="207"/>
      <c r="G11" s="207"/>
      <c r="H11" s="207"/>
      <c r="I11" s="207"/>
      <c r="J11" s="207" t="s">
        <v>119</v>
      </c>
      <c r="K11" s="207"/>
      <c r="L11" s="207"/>
      <c r="M11" s="207"/>
      <c r="N11" s="207"/>
      <c r="O11" s="207"/>
      <c r="P11" s="207" t="s">
        <v>120</v>
      </c>
      <c r="Q11" s="207"/>
      <c r="R11" s="207"/>
      <c r="S11" s="207"/>
      <c r="T11" s="207"/>
      <c r="U11" s="207"/>
      <c r="V11" s="207" t="s">
        <v>121</v>
      </c>
      <c r="W11" s="207"/>
      <c r="X11" s="207"/>
      <c r="Y11" s="207"/>
      <c r="Z11" s="207"/>
      <c r="AA11" s="207"/>
      <c r="AB11" s="207" t="s">
        <v>122</v>
      </c>
      <c r="AC11" s="207"/>
      <c r="AD11" s="207"/>
      <c r="AE11" s="207"/>
      <c r="AF11" s="207"/>
      <c r="AG11" s="208"/>
    </row>
    <row r="12" spans="1:44" ht="39" customHeight="1" x14ac:dyDescent="0.25">
      <c r="A12" s="214"/>
      <c r="B12" s="96"/>
      <c r="C12" s="216"/>
      <c r="D12" s="204" t="s">
        <v>123</v>
      </c>
      <c r="E12" s="205" t="s">
        <v>124</v>
      </c>
      <c r="F12" s="205"/>
      <c r="G12" s="205"/>
      <c r="H12" s="205"/>
      <c r="I12" s="205"/>
      <c r="J12" s="204" t="s">
        <v>123</v>
      </c>
      <c r="K12" s="205" t="s">
        <v>124</v>
      </c>
      <c r="L12" s="205"/>
      <c r="M12" s="205"/>
      <c r="N12" s="205"/>
      <c r="O12" s="205"/>
      <c r="P12" s="204" t="s">
        <v>123</v>
      </c>
      <c r="Q12" s="205" t="s">
        <v>124</v>
      </c>
      <c r="R12" s="205"/>
      <c r="S12" s="205"/>
      <c r="T12" s="205"/>
      <c r="U12" s="205"/>
      <c r="V12" s="204" t="s">
        <v>123</v>
      </c>
      <c r="W12" s="205" t="s">
        <v>124</v>
      </c>
      <c r="X12" s="205"/>
      <c r="Y12" s="205"/>
      <c r="Z12" s="205"/>
      <c r="AA12" s="205"/>
      <c r="AB12" s="204" t="s">
        <v>123</v>
      </c>
      <c r="AC12" s="205" t="s">
        <v>124</v>
      </c>
      <c r="AD12" s="205"/>
      <c r="AE12" s="205"/>
      <c r="AF12" s="205"/>
      <c r="AG12" s="206"/>
    </row>
    <row r="13" spans="1:44" ht="15.6" customHeight="1" x14ac:dyDescent="0.25">
      <c r="A13" s="214"/>
      <c r="B13" s="96"/>
      <c r="C13" s="216"/>
      <c r="D13" s="204"/>
      <c r="E13" s="87">
        <v>2019</v>
      </c>
      <c r="F13" s="73">
        <v>2020</v>
      </c>
      <c r="G13" s="87">
        <v>2021</v>
      </c>
      <c r="H13" s="73">
        <v>2022</v>
      </c>
      <c r="I13" s="87">
        <v>2023</v>
      </c>
      <c r="J13" s="204"/>
      <c r="K13" s="87">
        <v>2019</v>
      </c>
      <c r="L13" s="73">
        <v>2020</v>
      </c>
      <c r="M13" s="87">
        <v>2021</v>
      </c>
      <c r="N13" s="73">
        <v>2022</v>
      </c>
      <c r="O13" s="87">
        <v>2023</v>
      </c>
      <c r="P13" s="204"/>
      <c r="Q13" s="87">
        <v>2019</v>
      </c>
      <c r="R13" s="73">
        <v>2020</v>
      </c>
      <c r="S13" s="87">
        <v>2021</v>
      </c>
      <c r="T13" s="73">
        <v>2022</v>
      </c>
      <c r="U13" s="87">
        <v>2023</v>
      </c>
      <c r="V13" s="204"/>
      <c r="W13" s="87">
        <v>2019</v>
      </c>
      <c r="X13" s="73">
        <v>2020</v>
      </c>
      <c r="Y13" s="87">
        <v>2021</v>
      </c>
      <c r="Z13" s="73">
        <v>2022</v>
      </c>
      <c r="AA13" s="87">
        <v>2023</v>
      </c>
      <c r="AB13" s="204"/>
      <c r="AC13" s="87">
        <v>2019</v>
      </c>
      <c r="AD13" s="73">
        <v>2020</v>
      </c>
      <c r="AE13" s="87">
        <v>2021</v>
      </c>
      <c r="AF13" s="73">
        <v>2022</v>
      </c>
      <c r="AG13" s="28">
        <v>2023</v>
      </c>
    </row>
    <row r="14" spans="1:44" ht="45.6" customHeight="1" x14ac:dyDescent="0.25">
      <c r="A14" s="97">
        <v>1</v>
      </c>
      <c r="B14" s="98"/>
      <c r="C14" s="74">
        <f>A14+1</f>
        <v>2</v>
      </c>
      <c r="D14" s="74">
        <f>C14+1</f>
        <v>3</v>
      </c>
      <c r="E14" s="74">
        <f t="shared" ref="E14:AG14" si="0">D14+1</f>
        <v>4</v>
      </c>
      <c r="F14" s="74">
        <f t="shared" si="0"/>
        <v>5</v>
      </c>
      <c r="G14" s="74">
        <f t="shared" si="0"/>
        <v>6</v>
      </c>
      <c r="H14" s="74">
        <f t="shared" si="0"/>
        <v>7</v>
      </c>
      <c r="I14" s="74">
        <f t="shared" si="0"/>
        <v>8</v>
      </c>
      <c r="J14" s="74">
        <f t="shared" si="0"/>
        <v>9</v>
      </c>
      <c r="K14" s="74">
        <f t="shared" si="0"/>
        <v>10</v>
      </c>
      <c r="L14" s="74">
        <f t="shared" si="0"/>
        <v>11</v>
      </c>
      <c r="M14" s="74">
        <f t="shared" si="0"/>
        <v>12</v>
      </c>
      <c r="N14" s="74">
        <f t="shared" si="0"/>
        <v>13</v>
      </c>
      <c r="O14" s="74">
        <f t="shared" si="0"/>
        <v>14</v>
      </c>
      <c r="P14" s="74">
        <f t="shared" si="0"/>
        <v>15</v>
      </c>
      <c r="Q14" s="74">
        <f t="shared" si="0"/>
        <v>16</v>
      </c>
      <c r="R14" s="74">
        <f t="shared" si="0"/>
        <v>17</v>
      </c>
      <c r="S14" s="74">
        <f t="shared" si="0"/>
        <v>18</v>
      </c>
      <c r="T14" s="74">
        <f t="shared" si="0"/>
        <v>19</v>
      </c>
      <c r="U14" s="74">
        <f t="shared" si="0"/>
        <v>20</v>
      </c>
      <c r="V14" s="74">
        <f t="shared" si="0"/>
        <v>21</v>
      </c>
      <c r="W14" s="74">
        <f t="shared" si="0"/>
        <v>22</v>
      </c>
      <c r="X14" s="74">
        <f t="shared" si="0"/>
        <v>23</v>
      </c>
      <c r="Y14" s="74">
        <f t="shared" si="0"/>
        <v>24</v>
      </c>
      <c r="Z14" s="74">
        <f t="shared" si="0"/>
        <v>25</v>
      </c>
      <c r="AA14" s="74">
        <f t="shared" si="0"/>
        <v>26</v>
      </c>
      <c r="AB14" s="74">
        <f t="shared" si="0"/>
        <v>27</v>
      </c>
      <c r="AC14" s="74">
        <f t="shared" si="0"/>
        <v>28</v>
      </c>
      <c r="AD14" s="74">
        <f t="shared" si="0"/>
        <v>29</v>
      </c>
      <c r="AE14" s="74">
        <f t="shared" si="0"/>
        <v>30</v>
      </c>
      <c r="AF14" s="74">
        <f t="shared" si="0"/>
        <v>31</v>
      </c>
      <c r="AG14" s="99">
        <f t="shared" si="0"/>
        <v>32</v>
      </c>
      <c r="AI14" s="71" t="s">
        <v>125</v>
      </c>
      <c r="AJ14" s="71" t="s">
        <v>126</v>
      </c>
    </row>
    <row r="15" spans="1:44" ht="44.45" customHeight="1" x14ac:dyDescent="0.25">
      <c r="A15" s="50" t="s">
        <v>127</v>
      </c>
      <c r="B15" s="50"/>
      <c r="C15" s="66" t="s">
        <v>128</v>
      </c>
      <c r="D15" s="68">
        <v>0.01</v>
      </c>
      <c r="E15" s="68">
        <v>0.01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7">
        <v>5.9296195715597539</v>
      </c>
      <c r="W15" s="67">
        <v>5.9296195715597539</v>
      </c>
      <c r="X15" s="67">
        <v>5.9296195715597539</v>
      </c>
      <c r="Y15" s="67">
        <v>5.9296195715597539</v>
      </c>
      <c r="Z15" s="67">
        <v>5.4466977540302732</v>
      </c>
      <c r="AA15" s="67">
        <v>2.9656315355301865</v>
      </c>
      <c r="AB15" s="100">
        <v>1343.9512999999999</v>
      </c>
      <c r="AC15" s="100">
        <v>1343.9512999999999</v>
      </c>
      <c r="AD15" s="100">
        <v>1343.9512999999999</v>
      </c>
      <c r="AE15" s="100">
        <v>1343.9512999999999</v>
      </c>
      <c r="AF15" s="100">
        <v>1234.4968237668161</v>
      </c>
      <c r="AG15" s="100">
        <v>672.16189999999995</v>
      </c>
      <c r="AI15" s="71">
        <v>222.3</v>
      </c>
      <c r="AJ15" s="71">
        <v>1390.1</v>
      </c>
      <c r="AK15" s="71">
        <f>AJ15*AI15</f>
        <v>309019.23</v>
      </c>
      <c r="AL15" s="71">
        <f>AK15/1000</f>
        <v>309.01922999999999</v>
      </c>
      <c r="AM15" s="101">
        <f>AB15/AL15</f>
        <v>4.3490863011987955</v>
      </c>
      <c r="AN15" s="101">
        <f>AC15/AL15</f>
        <v>4.3490863011987955</v>
      </c>
      <c r="AO15" s="101">
        <f>AD15/AL15</f>
        <v>4.3490863011987955</v>
      </c>
      <c r="AP15" s="101">
        <f>AE15/AL15</f>
        <v>4.3490863011987955</v>
      </c>
      <c r="AQ15" s="101">
        <f>AF15/AL15</f>
        <v>3.9948867381710067</v>
      </c>
      <c r="AR15" s="101">
        <f>AG15/AL15</f>
        <v>2.1751458638997967</v>
      </c>
    </row>
    <row r="16" spans="1:44" ht="45" customHeight="1" x14ac:dyDescent="0.25">
      <c r="A16" s="50" t="s">
        <v>129</v>
      </c>
      <c r="B16" s="50"/>
      <c r="C16" s="66" t="s">
        <v>131</v>
      </c>
      <c r="D16" s="68">
        <v>4.6847184484212498E-3</v>
      </c>
      <c r="E16" s="68">
        <v>4.6847184484212498E-3</v>
      </c>
      <c r="F16" s="68">
        <v>2.4900597543234095E-3</v>
      </c>
      <c r="G16" s="68">
        <v>2.1946586940978403E-3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7">
        <f t="shared" ref="V16:AA26" si="1">AM16</f>
        <v>22.090523565901616</v>
      </c>
      <c r="W16" s="67">
        <f t="shared" si="1"/>
        <v>22.090523565901616</v>
      </c>
      <c r="X16" s="67">
        <f t="shared" si="1"/>
        <v>18.713825322419957</v>
      </c>
      <c r="Y16" s="67">
        <f t="shared" si="1"/>
        <v>14.882623495365666</v>
      </c>
      <c r="Z16" s="67">
        <f t="shared" si="1"/>
        <v>14.882623495365666</v>
      </c>
      <c r="AA16" s="67">
        <f t="shared" si="1"/>
        <v>14.882623495365666</v>
      </c>
      <c r="AB16" s="100">
        <v>1999.3479</v>
      </c>
      <c r="AC16" s="100">
        <v>1999.3479</v>
      </c>
      <c r="AD16" s="100">
        <v>1693.7329370092757</v>
      </c>
      <c r="AE16" s="100">
        <v>1346.9821999999999</v>
      </c>
      <c r="AF16" s="100">
        <v>1346.9821999999999</v>
      </c>
      <c r="AG16" s="100">
        <v>1346.9821999999999</v>
      </c>
      <c r="AI16" s="71">
        <v>84.8</v>
      </c>
      <c r="AJ16" s="71">
        <v>1067.3</v>
      </c>
      <c r="AK16" s="71">
        <f t="shared" ref="AK16:AK26" si="2">AJ16*AI16</f>
        <v>90507.04</v>
      </c>
      <c r="AL16" s="71">
        <f t="shared" ref="AL16:AL26" si="3">AK16/1000</f>
        <v>90.507039999999989</v>
      </c>
      <c r="AM16" s="101">
        <f t="shared" ref="AM16:AM26" si="4">AB16/AL16</f>
        <v>22.090523565901616</v>
      </c>
      <c r="AN16" s="101">
        <f t="shared" ref="AN16:AN26" si="5">AC16/AL16</f>
        <v>22.090523565901616</v>
      </c>
      <c r="AO16" s="101">
        <f t="shared" ref="AO16:AO26" si="6">AD16/AL16</f>
        <v>18.713825322419957</v>
      </c>
      <c r="AP16" s="101">
        <f t="shared" ref="AP16:AP26" si="7">AE16/AL16</f>
        <v>14.882623495365666</v>
      </c>
      <c r="AQ16" s="101">
        <f t="shared" ref="AQ16:AQ26" si="8">AF16/AL16</f>
        <v>14.882623495365666</v>
      </c>
      <c r="AR16" s="101">
        <f t="shared" ref="AR16:AR26" si="9">AG16/AL16</f>
        <v>14.882623495365666</v>
      </c>
    </row>
    <row r="17" spans="1:65" ht="38.25" x14ac:dyDescent="0.25">
      <c r="A17" s="50" t="s">
        <v>130</v>
      </c>
      <c r="B17" s="50"/>
      <c r="C17" s="66" t="s">
        <v>133</v>
      </c>
      <c r="D17" s="68">
        <v>3.1847133757961783E-2</v>
      </c>
      <c r="E17" s="68">
        <v>5.3E-3</v>
      </c>
      <c r="F17" s="68">
        <v>4.4000000000000003E-3</v>
      </c>
      <c r="G17" s="68">
        <v>1E-3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7">
        <f t="shared" si="1"/>
        <v>5.6550197319775837</v>
      </c>
      <c r="W17" s="67">
        <f t="shared" si="1"/>
        <v>5.6550197319775837</v>
      </c>
      <c r="X17" s="67">
        <f t="shared" si="1"/>
        <v>5.6550197319775837</v>
      </c>
      <c r="Y17" s="67">
        <f t="shared" si="1"/>
        <v>5.6550197319775837</v>
      </c>
      <c r="Z17" s="67">
        <f t="shared" si="1"/>
        <v>5.5946848119526287</v>
      </c>
      <c r="AA17" s="67">
        <f t="shared" si="1"/>
        <v>5.5088713171285644</v>
      </c>
      <c r="AB17" s="100">
        <v>1513.0891999999999</v>
      </c>
      <c r="AC17" s="100">
        <v>1513.0891999999999</v>
      </c>
      <c r="AD17" s="100">
        <v>1513.0891999999999</v>
      </c>
      <c r="AE17" s="100">
        <v>1513.0891999999999</v>
      </c>
      <c r="AF17" s="100">
        <v>1496.9456460957772</v>
      </c>
      <c r="AG17" s="100">
        <v>1473.9848999999999</v>
      </c>
      <c r="AI17" s="71">
        <v>315.60000000000002</v>
      </c>
      <c r="AJ17" s="71">
        <v>847.8</v>
      </c>
      <c r="AK17" s="71">
        <f t="shared" si="2"/>
        <v>267565.68</v>
      </c>
      <c r="AL17" s="71">
        <f t="shared" si="3"/>
        <v>267.56567999999999</v>
      </c>
      <c r="AM17" s="101">
        <f t="shared" si="4"/>
        <v>5.6550197319775837</v>
      </c>
      <c r="AN17" s="101">
        <f t="shared" si="5"/>
        <v>5.6550197319775837</v>
      </c>
      <c r="AO17" s="101">
        <f t="shared" si="6"/>
        <v>5.6550197319775837</v>
      </c>
      <c r="AP17" s="101">
        <f t="shared" si="7"/>
        <v>5.6550197319775837</v>
      </c>
      <c r="AQ17" s="101">
        <f t="shared" si="8"/>
        <v>5.5946848119526287</v>
      </c>
      <c r="AR17" s="101">
        <f t="shared" si="9"/>
        <v>5.5088713171285644</v>
      </c>
    </row>
    <row r="18" spans="1:65" ht="39.6" customHeight="1" x14ac:dyDescent="0.25">
      <c r="A18" s="50" t="s">
        <v>132</v>
      </c>
      <c r="B18" s="50"/>
      <c r="C18" s="66" t="s">
        <v>135</v>
      </c>
      <c r="D18" s="68">
        <v>1.3409319477036542E-2</v>
      </c>
      <c r="E18" s="68">
        <v>1.3409319477036542E-2</v>
      </c>
      <c r="F18" s="68">
        <v>1.0911960465408327E-2</v>
      </c>
      <c r="G18" s="68">
        <v>5.9172424421518937E-3</v>
      </c>
      <c r="H18" s="68">
        <v>5.6593951693518262E-3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7">
        <f t="shared" si="1"/>
        <v>11.148961123851285</v>
      </c>
      <c r="W18" s="67">
        <f t="shared" si="1"/>
        <v>11.148961123851285</v>
      </c>
      <c r="X18" s="67">
        <f t="shared" si="1"/>
        <v>10.540582429486763</v>
      </c>
      <c r="Y18" s="67">
        <f t="shared" si="1"/>
        <v>8.7154463463932021</v>
      </c>
      <c r="Z18" s="67">
        <f t="shared" si="1"/>
        <v>7.8823325623304283</v>
      </c>
      <c r="AA18" s="67">
        <f t="shared" si="1"/>
        <v>7.8823325623304283</v>
      </c>
      <c r="AB18" s="100">
        <v>3382.2725999999998</v>
      </c>
      <c r="AC18" s="100">
        <v>3382.2725999999998</v>
      </c>
      <c r="AD18" s="100">
        <v>3197.7080862740713</v>
      </c>
      <c r="AE18" s="100">
        <v>2644.0145450962864</v>
      </c>
      <c r="AF18" s="100">
        <v>2391.2719000000002</v>
      </c>
      <c r="AG18" s="100">
        <v>2391.2719000000002</v>
      </c>
      <c r="AI18" s="71">
        <v>226</v>
      </c>
      <c r="AJ18" s="71">
        <v>1342.35</v>
      </c>
      <c r="AK18" s="71">
        <f t="shared" si="2"/>
        <v>303371.09999999998</v>
      </c>
      <c r="AL18" s="71">
        <f t="shared" si="3"/>
        <v>303.37109999999996</v>
      </c>
      <c r="AM18" s="101">
        <f t="shared" si="4"/>
        <v>11.148961123851285</v>
      </c>
      <c r="AN18" s="101">
        <f t="shared" si="5"/>
        <v>11.148961123851285</v>
      </c>
      <c r="AO18" s="101">
        <f t="shared" si="6"/>
        <v>10.540582429486763</v>
      </c>
      <c r="AP18" s="101">
        <f t="shared" si="7"/>
        <v>8.7154463463932021</v>
      </c>
      <c r="AQ18" s="101">
        <f t="shared" si="8"/>
        <v>7.8823325623304283</v>
      </c>
      <c r="AR18" s="101">
        <f t="shared" si="9"/>
        <v>7.8823325623304283</v>
      </c>
    </row>
    <row r="19" spans="1:65" ht="51" x14ac:dyDescent="0.25">
      <c r="A19" s="50" t="s">
        <v>134</v>
      </c>
      <c r="B19" s="50"/>
      <c r="C19" s="66" t="s">
        <v>137</v>
      </c>
      <c r="D19" s="68">
        <v>6.7999999999999996E-3</v>
      </c>
      <c r="E19" s="68">
        <v>6.7999999999999996E-3</v>
      </c>
      <c r="F19" s="68">
        <v>6.7999999999999996E-3</v>
      </c>
      <c r="G19" s="68">
        <v>6.7999999999999996E-3</v>
      </c>
      <c r="H19" s="68">
        <v>6.7999999999999996E-3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7">
        <f t="shared" si="1"/>
        <v>2.8589610906755545</v>
      </c>
      <c r="W19" s="67">
        <f t="shared" si="1"/>
        <v>2.8589610906755545</v>
      </c>
      <c r="X19" s="67">
        <f t="shared" si="1"/>
        <v>2.8589610906755545</v>
      </c>
      <c r="Y19" s="67">
        <f t="shared" si="1"/>
        <v>2.8589610906755545</v>
      </c>
      <c r="Z19" s="67">
        <f t="shared" si="1"/>
        <v>2.5619579443720499</v>
      </c>
      <c r="AA19" s="67">
        <f t="shared" si="1"/>
        <v>1.5864808106528192</v>
      </c>
      <c r="AB19" s="100">
        <v>1122.6147000000001</v>
      </c>
      <c r="AC19" s="100">
        <v>1122.6147000000001</v>
      </c>
      <c r="AD19" s="100">
        <v>1122.6147000000001</v>
      </c>
      <c r="AE19" s="100">
        <v>1122.6147000000001</v>
      </c>
      <c r="AF19" s="100">
        <v>1005.9918823359164</v>
      </c>
      <c r="AG19" s="100">
        <v>622.95590000000004</v>
      </c>
      <c r="AI19" s="71">
        <v>366.6</v>
      </c>
      <c r="AJ19" s="71">
        <v>1071.0999999999999</v>
      </c>
      <c r="AK19" s="71">
        <f t="shared" si="2"/>
        <v>392665.26</v>
      </c>
      <c r="AL19" s="71">
        <f t="shared" si="3"/>
        <v>392.66525999999999</v>
      </c>
      <c r="AM19" s="101">
        <f t="shared" si="4"/>
        <v>2.8589610906755545</v>
      </c>
      <c r="AN19" s="101">
        <f t="shared" si="5"/>
        <v>2.8589610906755545</v>
      </c>
      <c r="AO19" s="101">
        <f t="shared" si="6"/>
        <v>2.8589610906755545</v>
      </c>
      <c r="AP19" s="101">
        <f t="shared" si="7"/>
        <v>2.8589610906755545</v>
      </c>
      <c r="AQ19" s="101">
        <f t="shared" si="8"/>
        <v>2.5619579443720499</v>
      </c>
      <c r="AR19" s="101">
        <f t="shared" si="9"/>
        <v>1.5864808106528192</v>
      </c>
    </row>
    <row r="20" spans="1:65" ht="29.25" customHeight="1" x14ac:dyDescent="0.25">
      <c r="A20" s="50" t="s">
        <v>136</v>
      </c>
      <c r="B20" s="50"/>
      <c r="C20" s="66" t="s">
        <v>140</v>
      </c>
      <c r="D20" s="68">
        <v>2.2458550762930178E-2</v>
      </c>
      <c r="E20" s="68">
        <v>2.2458550762930178E-2</v>
      </c>
      <c r="F20" s="68">
        <v>2.2458550762930178E-2</v>
      </c>
      <c r="G20" s="68">
        <v>2.2458550762930178E-2</v>
      </c>
      <c r="H20" s="68">
        <v>1.483489712856211E-2</v>
      </c>
      <c r="I20" s="68">
        <v>7.6236536343680687E-3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7">
        <f t="shared" si="1"/>
        <v>1.3145588203085299</v>
      </c>
      <c r="W20" s="67">
        <f t="shared" si="1"/>
        <v>1.3145588203085299</v>
      </c>
      <c r="X20" s="67">
        <f t="shared" si="1"/>
        <v>1.3145588203085299</v>
      </c>
      <c r="Y20" s="67">
        <f t="shared" si="1"/>
        <v>1.3145588203085299</v>
      </c>
      <c r="Z20" s="67">
        <f t="shared" si="1"/>
        <v>1.0901711650034283</v>
      </c>
      <c r="AA20" s="67">
        <f t="shared" si="1"/>
        <v>0.65353435763798406</v>
      </c>
      <c r="AB20" s="100">
        <v>905.10230000000001</v>
      </c>
      <c r="AC20" s="100">
        <v>905.10230000000001</v>
      </c>
      <c r="AD20" s="100">
        <v>905.10230000000001</v>
      </c>
      <c r="AE20" s="100">
        <v>905.10230000000001</v>
      </c>
      <c r="AF20" s="100">
        <v>750.60652562256428</v>
      </c>
      <c r="AG20" s="100">
        <v>449.9726</v>
      </c>
      <c r="AI20" s="71">
        <v>454.8</v>
      </c>
      <c r="AJ20" s="71">
        <v>1513.9</v>
      </c>
      <c r="AK20" s="71">
        <f t="shared" si="2"/>
        <v>688521.72000000009</v>
      </c>
      <c r="AL20" s="71">
        <f t="shared" si="3"/>
        <v>688.52172000000007</v>
      </c>
      <c r="AM20" s="101">
        <f t="shared" si="4"/>
        <v>1.3145588203085299</v>
      </c>
      <c r="AN20" s="101">
        <f t="shared" si="5"/>
        <v>1.3145588203085299</v>
      </c>
      <c r="AO20" s="101">
        <f t="shared" si="6"/>
        <v>1.3145588203085299</v>
      </c>
      <c r="AP20" s="101">
        <f t="shared" si="7"/>
        <v>1.3145588203085299</v>
      </c>
      <c r="AQ20" s="101">
        <f t="shared" si="8"/>
        <v>1.0901711650034283</v>
      </c>
      <c r="AR20" s="101">
        <f t="shared" si="9"/>
        <v>0.65353435763798406</v>
      </c>
    </row>
    <row r="21" spans="1:65" ht="29.25" customHeight="1" x14ac:dyDescent="0.25">
      <c r="A21" s="50" t="s">
        <v>138</v>
      </c>
      <c r="B21" s="50"/>
      <c r="C21" s="66" t="s">
        <v>141</v>
      </c>
      <c r="D21" s="68">
        <v>2.092750711535242E-2</v>
      </c>
      <c r="E21" s="68">
        <v>2.092750711535242E-2</v>
      </c>
      <c r="F21" s="68">
        <v>2.092750711535242E-2</v>
      </c>
      <c r="G21" s="68">
        <v>9.9784932637742661E-3</v>
      </c>
      <c r="H21" s="68">
        <v>1.855014230704839E-3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7">
        <f t="shared" si="1"/>
        <v>5.4079290050050943</v>
      </c>
      <c r="W21" s="67">
        <f t="shared" si="1"/>
        <v>5.4079290050050943</v>
      </c>
      <c r="X21" s="67">
        <f t="shared" si="1"/>
        <v>5.4079290050050943</v>
      </c>
      <c r="Y21" s="67">
        <f t="shared" si="1"/>
        <v>4.1765263357218361</v>
      </c>
      <c r="Z21" s="67">
        <f t="shared" si="1"/>
        <v>3.0542751990438455</v>
      </c>
      <c r="AA21" s="67">
        <f t="shared" si="1"/>
        <v>3.0542751990438455</v>
      </c>
      <c r="AB21" s="100">
        <v>1265.1875</v>
      </c>
      <c r="AC21" s="100">
        <v>1265.1875</v>
      </c>
      <c r="AD21" s="100">
        <v>1265.1875</v>
      </c>
      <c r="AE21" s="100">
        <v>977.10027415034324</v>
      </c>
      <c r="AF21" s="100">
        <v>714.54909999999995</v>
      </c>
      <c r="AG21" s="100">
        <v>714.54909999999995</v>
      </c>
      <c r="AI21" s="71">
        <v>163.19999999999999</v>
      </c>
      <c r="AJ21" s="71">
        <v>1433.52</v>
      </c>
      <c r="AK21" s="71">
        <f t="shared" si="2"/>
        <v>233950.46399999998</v>
      </c>
      <c r="AL21" s="71">
        <f t="shared" si="3"/>
        <v>233.95046399999998</v>
      </c>
      <c r="AM21" s="101">
        <f t="shared" si="4"/>
        <v>5.4079290050050943</v>
      </c>
      <c r="AN21" s="101">
        <f t="shared" si="5"/>
        <v>5.4079290050050943</v>
      </c>
      <c r="AO21" s="101">
        <f t="shared" si="6"/>
        <v>5.4079290050050943</v>
      </c>
      <c r="AP21" s="101">
        <f t="shared" si="7"/>
        <v>4.1765263357218361</v>
      </c>
      <c r="AQ21" s="101">
        <f t="shared" si="8"/>
        <v>3.0542751990438455</v>
      </c>
      <c r="AR21" s="101">
        <f t="shared" si="9"/>
        <v>3.0542751990438455</v>
      </c>
    </row>
    <row r="22" spans="1:65" ht="29.25" customHeight="1" x14ac:dyDescent="0.25">
      <c r="A22" s="50" t="s">
        <v>139</v>
      </c>
      <c r="B22" s="50"/>
      <c r="C22" s="66" t="s">
        <v>143</v>
      </c>
      <c r="D22" s="68">
        <v>6.7000000000000002E-3</v>
      </c>
      <c r="E22" s="68">
        <v>6.7000000000000002E-3</v>
      </c>
      <c r="F22" s="68">
        <v>6.7000000000000002E-3</v>
      </c>
      <c r="G22" s="68">
        <v>6.7000000000000002E-3</v>
      </c>
      <c r="H22" s="68">
        <v>6.7000000000000002E-3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7">
        <v>22.090523565901616</v>
      </c>
      <c r="W22" s="67">
        <v>22.090523565901616</v>
      </c>
      <c r="X22" s="67">
        <v>18.713825322419957</v>
      </c>
      <c r="Y22" s="67">
        <v>14.882623495365666</v>
      </c>
      <c r="Z22" s="67">
        <v>14.882623495365666</v>
      </c>
      <c r="AA22" s="67">
        <v>14.882623495365666</v>
      </c>
      <c r="AB22" s="100">
        <v>1999.3479</v>
      </c>
      <c r="AC22" s="100">
        <v>1999.3479</v>
      </c>
      <c r="AD22" s="100">
        <v>1693.7329370092757</v>
      </c>
      <c r="AE22" s="100">
        <v>1346.9821999999999</v>
      </c>
      <c r="AF22" s="100">
        <v>1346.9821999999999</v>
      </c>
      <c r="AG22" s="100">
        <v>1346.9821999999999</v>
      </c>
      <c r="AI22" s="71">
        <v>310.8</v>
      </c>
      <c r="AJ22" s="71">
        <v>1650.72</v>
      </c>
      <c r="AK22" s="71">
        <f t="shared" si="2"/>
        <v>513043.77600000001</v>
      </c>
      <c r="AL22" s="71">
        <f t="shared" si="3"/>
        <v>513.04377599999998</v>
      </c>
      <c r="AM22" s="101">
        <f t="shared" si="4"/>
        <v>3.8970317807734207</v>
      </c>
      <c r="AN22" s="101">
        <f t="shared" si="5"/>
        <v>3.8970317807734207</v>
      </c>
      <c r="AO22" s="101">
        <f t="shared" si="6"/>
        <v>3.3013419443748906</v>
      </c>
      <c r="AP22" s="101">
        <f t="shared" si="7"/>
        <v>2.625472255997118</v>
      </c>
      <c r="AQ22" s="101">
        <f t="shared" si="8"/>
        <v>2.625472255997118</v>
      </c>
      <c r="AR22" s="101">
        <f t="shared" si="9"/>
        <v>2.625472255997118</v>
      </c>
    </row>
    <row r="23" spans="1:65" ht="38.25" x14ac:dyDescent="0.25">
      <c r="A23" s="50" t="s">
        <v>5</v>
      </c>
      <c r="B23" s="50"/>
      <c r="C23" s="66" t="s">
        <v>145</v>
      </c>
      <c r="D23" s="68">
        <v>3.6172906493036716E-3</v>
      </c>
      <c r="E23" s="68">
        <v>3.6172906493036716E-3</v>
      </c>
      <c r="F23" s="68">
        <v>3.6172906493036716E-3</v>
      </c>
      <c r="G23" s="68">
        <v>3.6172906493036716E-3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7">
        <f t="shared" si="1"/>
        <v>5.1110804418640274</v>
      </c>
      <c r="W23" s="67">
        <f t="shared" si="1"/>
        <v>5.1110804418640274</v>
      </c>
      <c r="X23" s="67">
        <f t="shared" si="1"/>
        <v>5.1110804418640274</v>
      </c>
      <c r="Y23" s="67">
        <f t="shared" si="1"/>
        <v>5.1110804418640274</v>
      </c>
      <c r="Z23" s="67">
        <f t="shared" si="1"/>
        <v>2.6075253824780713</v>
      </c>
      <c r="AA23" s="67">
        <f t="shared" si="1"/>
        <v>2.6075253824780713</v>
      </c>
      <c r="AB23" s="100">
        <v>648.83040000000005</v>
      </c>
      <c r="AC23" s="100">
        <v>648.83040000000005</v>
      </c>
      <c r="AD23" s="100">
        <v>648.83040000000005</v>
      </c>
      <c r="AE23" s="100">
        <v>648.83040000000005</v>
      </c>
      <c r="AF23" s="100">
        <v>331.0145</v>
      </c>
      <c r="AG23" s="100">
        <v>331.0145</v>
      </c>
      <c r="AI23" s="71">
        <v>114.8</v>
      </c>
      <c r="AJ23" s="71">
        <v>1105.8</v>
      </c>
      <c r="AK23" s="71">
        <f t="shared" si="2"/>
        <v>126945.84</v>
      </c>
      <c r="AL23" s="71">
        <f t="shared" si="3"/>
        <v>126.94583999999999</v>
      </c>
      <c r="AM23" s="101">
        <f t="shared" si="4"/>
        <v>5.1110804418640274</v>
      </c>
      <c r="AN23" s="101">
        <f t="shared" si="5"/>
        <v>5.1110804418640274</v>
      </c>
      <c r="AO23" s="101">
        <f t="shared" si="6"/>
        <v>5.1110804418640274</v>
      </c>
      <c r="AP23" s="101">
        <f t="shared" si="7"/>
        <v>5.1110804418640274</v>
      </c>
      <c r="AQ23" s="101">
        <f t="shared" si="8"/>
        <v>2.6075253824780713</v>
      </c>
      <c r="AR23" s="101">
        <f t="shared" si="9"/>
        <v>2.6075253824780713</v>
      </c>
    </row>
    <row r="24" spans="1:65" ht="51" x14ac:dyDescent="0.25">
      <c r="A24" s="50" t="s">
        <v>142</v>
      </c>
      <c r="B24" s="50"/>
      <c r="C24" s="66" t="s">
        <v>147</v>
      </c>
      <c r="D24" s="68">
        <v>3.4307932756451795E-3</v>
      </c>
      <c r="E24" s="68">
        <v>3.4307932756451795E-3</v>
      </c>
      <c r="F24" s="68">
        <v>3.4307932756451795E-3</v>
      </c>
      <c r="G24" s="68">
        <v>3.4307932756451795E-3</v>
      </c>
      <c r="H24" s="68">
        <v>3.2695395833922726E-3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7">
        <f t="shared" si="1"/>
        <v>6.3281886351849357</v>
      </c>
      <c r="W24" s="67">
        <f t="shared" si="1"/>
        <v>6.3281886351849357</v>
      </c>
      <c r="X24" s="67">
        <f t="shared" si="1"/>
        <v>6.3281886351849357</v>
      </c>
      <c r="Y24" s="67">
        <f t="shared" si="1"/>
        <v>6.3281886351849357</v>
      </c>
      <c r="Z24" s="67">
        <f t="shared" si="1"/>
        <v>6.1687766706952045</v>
      </c>
      <c r="AA24" s="67">
        <f t="shared" si="1"/>
        <v>2.9365794993705681</v>
      </c>
      <c r="AB24" s="100">
        <v>2375.5655000000002</v>
      </c>
      <c r="AC24" s="100">
        <v>2375.5655000000002</v>
      </c>
      <c r="AD24" s="100">
        <v>2375.5655000000002</v>
      </c>
      <c r="AE24" s="100">
        <v>2375.5655000000002</v>
      </c>
      <c r="AF24" s="100">
        <v>2315.7231683375903</v>
      </c>
      <c r="AG24" s="100">
        <v>1102.375</v>
      </c>
      <c r="AI24" s="71">
        <v>143.1</v>
      </c>
      <c r="AJ24" s="71">
        <v>2623.3</v>
      </c>
      <c r="AK24" s="71">
        <f t="shared" si="2"/>
        <v>375394.23000000004</v>
      </c>
      <c r="AL24" s="71">
        <f t="shared" si="3"/>
        <v>375.39423000000005</v>
      </c>
      <c r="AM24" s="101">
        <f t="shared" si="4"/>
        <v>6.3281886351849357</v>
      </c>
      <c r="AN24" s="101">
        <f t="shared" si="5"/>
        <v>6.3281886351849357</v>
      </c>
      <c r="AO24" s="101">
        <f t="shared" si="6"/>
        <v>6.3281886351849357</v>
      </c>
      <c r="AP24" s="101">
        <f t="shared" si="7"/>
        <v>6.3281886351849357</v>
      </c>
      <c r="AQ24" s="101">
        <f t="shared" si="8"/>
        <v>6.1687766706952045</v>
      </c>
      <c r="AR24" s="101">
        <f t="shared" si="9"/>
        <v>2.9365794993705681</v>
      </c>
    </row>
    <row r="25" spans="1:65" ht="62.25" customHeight="1" x14ac:dyDescent="0.25">
      <c r="A25" s="50" t="s">
        <v>144</v>
      </c>
      <c r="B25" s="50"/>
      <c r="C25" s="66" t="s">
        <v>149</v>
      </c>
      <c r="D25" s="68">
        <v>1.0398388249821278E-2</v>
      </c>
      <c r="E25" s="68">
        <v>1.0398388249821278E-2</v>
      </c>
      <c r="F25" s="68">
        <v>1.0398388249821278E-2</v>
      </c>
      <c r="G25" s="68">
        <v>1.0398388249821278E-2</v>
      </c>
      <c r="H25" s="68">
        <v>8.7041814946187072E-3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7">
        <f t="shared" si="1"/>
        <v>5.9296195715597539</v>
      </c>
      <c r="W25" s="67">
        <f t="shared" si="1"/>
        <v>5.9296195715597539</v>
      </c>
      <c r="X25" s="67">
        <f t="shared" si="1"/>
        <v>5.9296195715597539</v>
      </c>
      <c r="Y25" s="67">
        <f t="shared" si="1"/>
        <v>5.9296195715597539</v>
      </c>
      <c r="Z25" s="67">
        <f t="shared" si="1"/>
        <v>5.4466977540302732</v>
      </c>
      <c r="AA25" s="67">
        <f t="shared" si="1"/>
        <v>2.9656315355301865</v>
      </c>
      <c r="AB25" s="100">
        <v>1343.9512999999999</v>
      </c>
      <c r="AC25" s="100">
        <v>1343.9512999999999</v>
      </c>
      <c r="AD25" s="100">
        <v>1343.9512999999999</v>
      </c>
      <c r="AE25" s="100">
        <v>1343.9512999999999</v>
      </c>
      <c r="AF25" s="100">
        <v>1234.4968237668161</v>
      </c>
      <c r="AG25" s="100">
        <v>672.16189999999995</v>
      </c>
      <c r="AI25" s="71">
        <v>147.30000000000001</v>
      </c>
      <c r="AJ25" s="71">
        <v>1538.7</v>
      </c>
      <c r="AK25" s="71">
        <f t="shared" si="2"/>
        <v>226650.51000000004</v>
      </c>
      <c r="AL25" s="71">
        <f t="shared" si="3"/>
        <v>226.65051000000003</v>
      </c>
      <c r="AM25" s="101">
        <f t="shared" si="4"/>
        <v>5.9296195715597539</v>
      </c>
      <c r="AN25" s="101">
        <f t="shared" si="5"/>
        <v>5.9296195715597539</v>
      </c>
      <c r="AO25" s="101">
        <f t="shared" si="6"/>
        <v>5.9296195715597539</v>
      </c>
      <c r="AP25" s="101">
        <f t="shared" si="7"/>
        <v>5.9296195715597539</v>
      </c>
      <c r="AQ25" s="101">
        <f t="shared" si="8"/>
        <v>5.4466977540302732</v>
      </c>
      <c r="AR25" s="101">
        <f t="shared" si="9"/>
        <v>2.9656315355301865</v>
      </c>
    </row>
    <row r="26" spans="1:65" ht="49.5" customHeight="1" x14ac:dyDescent="0.25">
      <c r="A26" s="50" t="s">
        <v>146</v>
      </c>
      <c r="B26" s="50"/>
      <c r="C26" s="66" t="s">
        <v>152</v>
      </c>
      <c r="D26" s="68">
        <v>1.7213349909151764E-2</v>
      </c>
      <c r="E26" s="68">
        <v>1.7213349909151764E-2</v>
      </c>
      <c r="F26" s="68">
        <v>1.7213349909151764E-2</v>
      </c>
      <c r="G26" s="68">
        <v>1.7213349909151764E-2</v>
      </c>
      <c r="H26" s="68">
        <v>1.7213349909151764E-2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7">
        <f t="shared" si="1"/>
        <v>6.2343945892878923</v>
      </c>
      <c r="W26" s="67">
        <f t="shared" si="1"/>
        <v>6.2343945892878923</v>
      </c>
      <c r="X26" s="67">
        <f t="shared" si="1"/>
        <v>6.2343945892878923</v>
      </c>
      <c r="Y26" s="67">
        <f t="shared" si="1"/>
        <v>6.2343945892878923</v>
      </c>
      <c r="Z26" s="67">
        <f t="shared" si="1"/>
        <v>6.2343945892878923</v>
      </c>
      <c r="AA26" s="67">
        <f t="shared" si="1"/>
        <v>2.9045001241431705</v>
      </c>
      <c r="AB26" s="100">
        <v>710.60440000000006</v>
      </c>
      <c r="AC26" s="100">
        <v>710.60440000000006</v>
      </c>
      <c r="AD26" s="100">
        <v>710.60440000000006</v>
      </c>
      <c r="AE26" s="100">
        <v>710.60440000000006</v>
      </c>
      <c r="AF26" s="100">
        <v>710.60440000000006</v>
      </c>
      <c r="AG26" s="100">
        <v>331.05869999999999</v>
      </c>
      <c r="AI26" s="71">
        <v>109</v>
      </c>
      <c r="AJ26" s="71">
        <v>1045.7</v>
      </c>
      <c r="AK26" s="71">
        <f t="shared" si="2"/>
        <v>113981.3</v>
      </c>
      <c r="AL26" s="71">
        <f t="shared" si="3"/>
        <v>113.9813</v>
      </c>
      <c r="AM26" s="101">
        <f t="shared" si="4"/>
        <v>6.2343945892878923</v>
      </c>
      <c r="AN26" s="101">
        <f t="shared" si="5"/>
        <v>6.2343945892878923</v>
      </c>
      <c r="AO26" s="101">
        <f t="shared" si="6"/>
        <v>6.2343945892878923</v>
      </c>
      <c r="AP26" s="101">
        <f t="shared" si="7"/>
        <v>6.2343945892878923</v>
      </c>
      <c r="AQ26" s="101">
        <f t="shared" si="8"/>
        <v>6.2343945892878923</v>
      </c>
      <c r="AR26" s="101">
        <f t="shared" si="9"/>
        <v>2.9045001241431705</v>
      </c>
    </row>
    <row r="27" spans="1:65" ht="24.75" customHeight="1" x14ac:dyDescent="0.25">
      <c r="A27" s="50" t="s">
        <v>148</v>
      </c>
      <c r="B27" s="50"/>
      <c r="C27" s="66" t="s">
        <v>154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9">
        <v>183.081984189124</v>
      </c>
      <c r="Q27" s="69">
        <v>183.08199999999999</v>
      </c>
      <c r="R27" s="69">
        <v>183.08</v>
      </c>
      <c r="S27" s="69">
        <v>183.08</v>
      </c>
      <c r="T27" s="69">
        <v>183.08</v>
      </c>
      <c r="U27" s="69">
        <v>183.08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</row>
    <row r="28" spans="1:65" ht="24.75" customHeight="1" x14ac:dyDescent="0.25">
      <c r="A28" s="50" t="s">
        <v>150</v>
      </c>
      <c r="B28" s="50"/>
      <c r="C28" s="66" t="s">
        <v>156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70">
        <v>162.94085916511403</v>
      </c>
      <c r="Q28" s="70">
        <v>162.94085916511403</v>
      </c>
      <c r="R28" s="70">
        <v>162.94085916511403</v>
      </c>
      <c r="S28" s="70">
        <v>162.94085916511403</v>
      </c>
      <c r="T28" s="70">
        <v>162.94085916511403</v>
      </c>
      <c r="U28" s="70">
        <v>162.80000000000001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</row>
    <row r="29" spans="1:65" ht="24.75" customHeight="1" x14ac:dyDescent="0.25">
      <c r="A29" s="50" t="s">
        <v>151</v>
      </c>
      <c r="B29" s="50"/>
      <c r="C29" s="66" t="s">
        <v>158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9">
        <v>179.38293703063482</v>
      </c>
      <c r="Q29" s="69">
        <v>179.38293703063482</v>
      </c>
      <c r="R29" s="69">
        <v>179.38293703063482</v>
      </c>
      <c r="S29" s="69">
        <v>179.38293703063482</v>
      </c>
      <c r="T29" s="69">
        <v>179.38</v>
      </c>
      <c r="U29" s="69">
        <v>179.38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</row>
    <row r="30" spans="1:65" ht="24.75" customHeight="1" x14ac:dyDescent="0.25">
      <c r="A30" s="50" t="s">
        <v>153</v>
      </c>
      <c r="B30" s="50"/>
      <c r="C30" s="66" t="s">
        <v>160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70">
        <v>167.83351929080408</v>
      </c>
      <c r="Q30" s="70">
        <v>167.83351929080408</v>
      </c>
      <c r="R30" s="70">
        <v>167.83351929080408</v>
      </c>
      <c r="S30" s="70">
        <v>167.83351929080408</v>
      </c>
      <c r="T30" s="70">
        <v>167.5</v>
      </c>
      <c r="U30" s="70">
        <v>167.5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2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</row>
    <row r="31" spans="1:65" ht="24.75" customHeight="1" x14ac:dyDescent="0.25">
      <c r="A31" s="50" t="s">
        <v>155</v>
      </c>
      <c r="B31" s="64"/>
      <c r="C31" s="66" t="s">
        <v>162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70">
        <v>167.86</v>
      </c>
      <c r="Q31" s="70">
        <v>167.86</v>
      </c>
      <c r="R31" s="70">
        <v>166.96</v>
      </c>
      <c r="S31" s="70">
        <v>166.76</v>
      </c>
      <c r="T31" s="70">
        <v>166.76</v>
      </c>
      <c r="U31" s="70">
        <v>166.76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2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</row>
    <row r="32" spans="1:65" ht="24.75" customHeight="1" x14ac:dyDescent="0.25">
      <c r="A32" s="50" t="s">
        <v>157</v>
      </c>
      <c r="B32" s="64"/>
      <c r="C32" s="66" t="s">
        <v>164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70">
        <v>165.39</v>
      </c>
      <c r="Q32" s="70">
        <v>165.39</v>
      </c>
      <c r="R32" s="70">
        <v>165.41</v>
      </c>
      <c r="S32" s="70">
        <v>165.41</v>
      </c>
      <c r="T32" s="70">
        <v>165.41</v>
      </c>
      <c r="U32" s="70">
        <v>165.25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2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</row>
    <row r="33" spans="1:65" ht="24.75" customHeight="1" x14ac:dyDescent="0.25">
      <c r="A33" s="50" t="s">
        <v>159</v>
      </c>
      <c r="B33" s="64"/>
      <c r="C33" s="66" t="s">
        <v>166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70">
        <v>187.35</v>
      </c>
      <c r="Q33" s="70">
        <v>185.74</v>
      </c>
      <c r="R33" s="70">
        <v>185.72</v>
      </c>
      <c r="S33" s="70">
        <v>185.72</v>
      </c>
      <c r="T33" s="70">
        <v>185.62</v>
      </c>
      <c r="U33" s="70">
        <v>185.62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2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</row>
    <row r="34" spans="1:65" ht="37.5" customHeight="1" x14ac:dyDescent="0.25">
      <c r="A34" s="50" t="s">
        <v>161</v>
      </c>
      <c r="B34" s="64"/>
      <c r="C34" s="66" t="s">
        <v>168</v>
      </c>
      <c r="D34" s="68">
        <v>5.4999999999999997E-3</v>
      </c>
      <c r="E34" s="68">
        <v>5.4999999999999997E-3</v>
      </c>
      <c r="F34" s="68">
        <v>4.5999999999999999E-3</v>
      </c>
      <c r="G34" s="68">
        <v>8.9999999999999998E-4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67">
        <v>3.6151685393258428</v>
      </c>
      <c r="W34" s="67">
        <v>3.6151685393258428</v>
      </c>
      <c r="X34" s="67">
        <v>3.6151685393258428</v>
      </c>
      <c r="Y34" s="67">
        <v>2.7106741573033708</v>
      </c>
      <c r="Z34" s="67">
        <v>2.7106741573033708</v>
      </c>
      <c r="AA34" s="67">
        <v>2.7106741573033708</v>
      </c>
      <c r="AB34" s="100">
        <v>1287</v>
      </c>
      <c r="AC34" s="100">
        <v>1287</v>
      </c>
      <c r="AD34" s="100">
        <v>1287</v>
      </c>
      <c r="AE34" s="100">
        <v>965</v>
      </c>
      <c r="AF34" s="100">
        <v>965</v>
      </c>
      <c r="AG34" s="100">
        <v>965</v>
      </c>
      <c r="AH34" s="102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:65" ht="37.5" customHeight="1" x14ac:dyDescent="0.25">
      <c r="A35" s="50" t="s">
        <v>163</v>
      </c>
      <c r="B35" s="64"/>
      <c r="C35" s="66" t="s">
        <v>170</v>
      </c>
      <c r="D35" s="68">
        <v>5.7999999999999996E-3</v>
      </c>
      <c r="E35" s="68">
        <v>5.7999999999999996E-3</v>
      </c>
      <c r="F35" s="68">
        <v>5.7999999999999996E-3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67">
        <v>5.1733333333333329</v>
      </c>
      <c r="W35" s="67">
        <v>5.1733333333333329</v>
      </c>
      <c r="X35" s="67">
        <v>5.1733333333333329</v>
      </c>
      <c r="Y35" s="67">
        <v>3.88</v>
      </c>
      <c r="Z35" s="67">
        <v>3.88</v>
      </c>
      <c r="AA35" s="67">
        <v>3.88</v>
      </c>
      <c r="AB35" s="100">
        <v>388</v>
      </c>
      <c r="AC35" s="100">
        <v>388</v>
      </c>
      <c r="AD35" s="100">
        <v>388</v>
      </c>
      <c r="AE35" s="100">
        <v>291</v>
      </c>
      <c r="AF35" s="100">
        <v>291</v>
      </c>
      <c r="AG35" s="100">
        <v>291</v>
      </c>
      <c r="AH35" s="102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</row>
    <row r="36" spans="1:65" ht="37.5" customHeight="1" x14ac:dyDescent="0.25">
      <c r="A36" s="50" t="s">
        <v>165</v>
      </c>
      <c r="B36" s="64"/>
      <c r="C36" s="66" t="s">
        <v>172</v>
      </c>
      <c r="D36" s="68">
        <v>1.18E-2</v>
      </c>
      <c r="E36" s="68">
        <v>1.18E-2</v>
      </c>
      <c r="F36" s="68">
        <v>5.7999999999999996E-3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67">
        <v>4.1739130434782608</v>
      </c>
      <c r="W36" s="67">
        <v>4.1739130434782608</v>
      </c>
      <c r="X36" s="67">
        <v>4.1739130434782608</v>
      </c>
      <c r="Y36" s="67">
        <v>3.1304347826086958</v>
      </c>
      <c r="Z36" s="67">
        <v>3.1304347826086958</v>
      </c>
      <c r="AA36" s="67">
        <v>3.1304347826086958</v>
      </c>
      <c r="AB36" s="100">
        <v>672</v>
      </c>
      <c r="AC36" s="100">
        <v>672</v>
      </c>
      <c r="AD36" s="100">
        <v>672</v>
      </c>
      <c r="AE36" s="100">
        <v>504</v>
      </c>
      <c r="AF36" s="100">
        <v>504</v>
      </c>
      <c r="AG36" s="100">
        <v>504</v>
      </c>
      <c r="AH36" s="102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</row>
    <row r="37" spans="1:65" ht="46.15" customHeight="1" x14ac:dyDescent="0.25">
      <c r="A37" s="50" t="s">
        <v>167</v>
      </c>
      <c r="B37" s="64"/>
      <c r="C37" s="66" t="s">
        <v>174</v>
      </c>
      <c r="D37" s="68">
        <v>2.75E-2</v>
      </c>
      <c r="E37" s="68">
        <v>2.75E-2</v>
      </c>
      <c r="F37" s="68">
        <v>9.4999999999999998E-3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67">
        <v>7.2424242424242422</v>
      </c>
      <c r="W37" s="67">
        <v>7.2424242424242422</v>
      </c>
      <c r="X37" s="67">
        <v>7.2424242424242422</v>
      </c>
      <c r="Y37" s="67">
        <v>5.4393939393939394</v>
      </c>
      <c r="Z37" s="67">
        <v>5.4393939393939394</v>
      </c>
      <c r="AA37" s="67">
        <v>5.4393939393939394</v>
      </c>
      <c r="AB37" s="100">
        <v>478</v>
      </c>
      <c r="AC37" s="100">
        <v>478</v>
      </c>
      <c r="AD37" s="100">
        <v>478</v>
      </c>
      <c r="AE37" s="100">
        <v>359</v>
      </c>
      <c r="AF37" s="100">
        <v>359</v>
      </c>
      <c r="AG37" s="100">
        <v>359</v>
      </c>
      <c r="AH37" s="102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</row>
    <row r="38" spans="1:65" ht="52.9" customHeight="1" x14ac:dyDescent="0.25">
      <c r="A38" s="50" t="s">
        <v>169</v>
      </c>
      <c r="B38" s="64"/>
      <c r="C38" s="66" t="s">
        <v>176</v>
      </c>
      <c r="D38" s="68">
        <v>1.7399999999999999E-2</v>
      </c>
      <c r="E38" s="68">
        <v>1.7399999999999999E-2</v>
      </c>
      <c r="F38" s="68">
        <v>1.67E-2</v>
      </c>
      <c r="G38" s="68">
        <v>1.0699999999999999E-2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67">
        <v>6.2391304347826084</v>
      </c>
      <c r="W38" s="67">
        <v>6.2391304347826084</v>
      </c>
      <c r="X38" s="67">
        <v>6.2391304347826084</v>
      </c>
      <c r="Y38" s="67">
        <v>4.6801242236024843</v>
      </c>
      <c r="Z38" s="67">
        <v>4.6801242236024843</v>
      </c>
      <c r="AA38" s="67">
        <v>4.6801242236024843</v>
      </c>
      <c r="AB38" s="100">
        <v>2009</v>
      </c>
      <c r="AC38" s="100">
        <v>2009</v>
      </c>
      <c r="AD38" s="100">
        <v>2009</v>
      </c>
      <c r="AE38" s="100">
        <v>1507</v>
      </c>
      <c r="AF38" s="100">
        <v>1507</v>
      </c>
      <c r="AG38" s="100">
        <v>1507</v>
      </c>
      <c r="AH38" s="102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</row>
    <row r="39" spans="1:65" ht="37.5" customHeight="1" x14ac:dyDescent="0.25">
      <c r="A39" s="50" t="s">
        <v>171</v>
      </c>
      <c r="B39" s="81"/>
      <c r="C39" s="103" t="s">
        <v>178</v>
      </c>
      <c r="D39" s="104">
        <v>2.3900000000000001E-2</v>
      </c>
      <c r="E39" s="104">
        <v>2.3900000000000001E-2</v>
      </c>
      <c r="F39" s="104">
        <v>8.6999999999999994E-3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5.6081081081081079</v>
      </c>
      <c r="W39" s="77">
        <v>5.6081081081081079</v>
      </c>
      <c r="X39" s="77">
        <v>5.6081081081081079</v>
      </c>
      <c r="Y39" s="77">
        <v>4.2027027027027026</v>
      </c>
      <c r="Z39" s="77">
        <v>4.2027027027027026</v>
      </c>
      <c r="AA39" s="77">
        <v>4.2027027027027026</v>
      </c>
      <c r="AB39" s="105">
        <v>415</v>
      </c>
      <c r="AC39" s="105">
        <v>415</v>
      </c>
      <c r="AD39" s="105">
        <v>415</v>
      </c>
      <c r="AE39" s="105">
        <v>311</v>
      </c>
      <c r="AF39" s="105">
        <v>311</v>
      </c>
      <c r="AG39" s="105">
        <v>311</v>
      </c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</row>
    <row r="40" spans="1:65" ht="37.5" customHeight="1" x14ac:dyDescent="0.25">
      <c r="A40" s="50" t="s">
        <v>173</v>
      </c>
      <c r="B40" s="87"/>
      <c r="C40" s="66" t="s">
        <v>180</v>
      </c>
      <c r="D40" s="68">
        <v>2.1000000000000001E-2</v>
      </c>
      <c r="E40" s="68">
        <v>2.1000000000000001E-2</v>
      </c>
      <c r="F40" s="106">
        <v>8.3000000000000001E-3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0">
        <v>7.5535223906780287</v>
      </c>
      <c r="W40" s="70">
        <v>7.5535223906780287</v>
      </c>
      <c r="X40" s="70">
        <v>7.5535223906780287</v>
      </c>
      <c r="Y40" s="70">
        <v>5.6651417930085213</v>
      </c>
      <c r="Z40" s="70">
        <v>5.6651417930085213</v>
      </c>
      <c r="AA40" s="70">
        <v>5.6651417930085213</v>
      </c>
      <c r="AB40" s="100">
        <v>2239</v>
      </c>
      <c r="AC40" s="100">
        <v>2239</v>
      </c>
      <c r="AD40" s="100">
        <v>2239</v>
      </c>
      <c r="AE40" s="100">
        <v>1679.25</v>
      </c>
      <c r="AF40" s="100">
        <v>1679.25</v>
      </c>
      <c r="AG40" s="100">
        <v>1679.25</v>
      </c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</row>
    <row r="41" spans="1:65" ht="37.5" customHeight="1" x14ac:dyDescent="0.25">
      <c r="A41" s="50" t="s">
        <v>175</v>
      </c>
      <c r="B41" s="87"/>
      <c r="C41" s="66" t="s">
        <v>182</v>
      </c>
      <c r="D41" s="68">
        <v>0.05</v>
      </c>
      <c r="E41" s="68">
        <v>0.05</v>
      </c>
      <c r="F41" s="106">
        <v>1.7899999999999999E-2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0">
        <v>6.0154905335628222</v>
      </c>
      <c r="W41" s="70">
        <v>6.0154905335628222</v>
      </c>
      <c r="X41" s="70">
        <v>6.0154905335628222</v>
      </c>
      <c r="Y41" s="70">
        <v>4.5116179001721166</v>
      </c>
      <c r="Z41" s="70">
        <v>4.5116179001721166</v>
      </c>
      <c r="AA41" s="70">
        <v>4.5116179001721166</v>
      </c>
      <c r="AB41" s="100">
        <v>699</v>
      </c>
      <c r="AC41" s="100">
        <v>699</v>
      </c>
      <c r="AD41" s="100">
        <v>699</v>
      </c>
      <c r="AE41" s="100">
        <v>524.25</v>
      </c>
      <c r="AF41" s="100">
        <v>524.25</v>
      </c>
      <c r="AG41" s="100">
        <v>524.25</v>
      </c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</row>
    <row r="42" spans="1:65" ht="37.5" customHeight="1" x14ac:dyDescent="0.25">
      <c r="A42" s="50" t="s">
        <v>177</v>
      </c>
      <c r="B42" s="87"/>
      <c r="C42" s="66" t="s">
        <v>184</v>
      </c>
      <c r="D42" s="68">
        <v>1.4999999999999999E-2</v>
      </c>
      <c r="E42" s="68">
        <v>1.4999999999999999E-2</v>
      </c>
      <c r="F42" s="106">
        <v>3.8E-3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0">
        <v>3.9930555555555558</v>
      </c>
      <c r="W42" s="70">
        <v>3.9930555555555558</v>
      </c>
      <c r="X42" s="70">
        <v>3.9930555555555558</v>
      </c>
      <c r="Y42" s="70">
        <v>2.994791666666667</v>
      </c>
      <c r="Z42" s="70">
        <v>2.994791666666667</v>
      </c>
      <c r="AA42" s="70">
        <v>2.994791666666667</v>
      </c>
      <c r="AB42" s="100">
        <v>460</v>
      </c>
      <c r="AC42" s="100">
        <v>460</v>
      </c>
      <c r="AD42" s="100">
        <v>460</v>
      </c>
      <c r="AE42" s="100">
        <v>345</v>
      </c>
      <c r="AF42" s="100">
        <v>345</v>
      </c>
      <c r="AG42" s="100">
        <v>345</v>
      </c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</row>
    <row r="43" spans="1:65" ht="37.5" customHeight="1" x14ac:dyDescent="0.25">
      <c r="A43" s="50" t="s">
        <v>179</v>
      </c>
      <c r="B43" s="87"/>
      <c r="C43" s="66" t="s">
        <v>186</v>
      </c>
      <c r="D43" s="106">
        <v>3.7000000000000002E-3</v>
      </c>
      <c r="E43" s="106">
        <v>3.7000000000000002E-3</v>
      </c>
      <c r="F43" s="106">
        <v>1.6000000000000001E-3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0">
        <v>3.7105069801616462</v>
      </c>
      <c r="W43" s="70">
        <v>3.7105069801616462</v>
      </c>
      <c r="X43" s="70">
        <v>3.7105069801616462</v>
      </c>
      <c r="Y43" s="70">
        <v>2.7828802351212345</v>
      </c>
      <c r="Z43" s="70">
        <v>2.7828802351212345</v>
      </c>
      <c r="AA43" s="70">
        <v>2.7828802351212345</v>
      </c>
      <c r="AB43" s="100">
        <v>1010</v>
      </c>
      <c r="AC43" s="100">
        <v>1010</v>
      </c>
      <c r="AD43" s="100">
        <v>1010</v>
      </c>
      <c r="AE43" s="100">
        <v>757.5</v>
      </c>
      <c r="AF43" s="100">
        <v>757.5</v>
      </c>
      <c r="AG43" s="100">
        <v>757.5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</row>
    <row r="44" spans="1:65" ht="37.5" customHeight="1" x14ac:dyDescent="0.25">
      <c r="A44" s="50" t="s">
        <v>181</v>
      </c>
      <c r="B44" s="87"/>
      <c r="C44" s="66" t="s">
        <v>188</v>
      </c>
      <c r="D44" s="106">
        <v>3.5000000000000001E-3</v>
      </c>
      <c r="E44" s="106">
        <v>3.5000000000000001E-3</v>
      </c>
      <c r="F44" s="106">
        <v>1.6999999999999999E-3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0">
        <v>4.1545372866127579</v>
      </c>
      <c r="W44" s="70">
        <v>4.1545372866127579</v>
      </c>
      <c r="X44" s="70">
        <v>4.1545372866127579</v>
      </c>
      <c r="Y44" s="70">
        <v>3.1159029649595689</v>
      </c>
      <c r="Z44" s="70">
        <v>3.1159029649595689</v>
      </c>
      <c r="AA44" s="70">
        <v>3.1159029649595689</v>
      </c>
      <c r="AB44" s="100">
        <v>578</v>
      </c>
      <c r="AC44" s="100">
        <v>578</v>
      </c>
      <c r="AD44" s="100">
        <v>578</v>
      </c>
      <c r="AE44" s="100">
        <v>433.5</v>
      </c>
      <c r="AF44" s="100">
        <v>433.5</v>
      </c>
      <c r="AG44" s="100">
        <v>433.5</v>
      </c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</row>
    <row r="45" spans="1:65" ht="37.5" customHeight="1" x14ac:dyDescent="0.25">
      <c r="A45" s="50" t="s">
        <v>183</v>
      </c>
      <c r="B45" s="87"/>
      <c r="C45" s="66" t="s">
        <v>189</v>
      </c>
      <c r="D45" s="68">
        <v>3.0000000000000001E-3</v>
      </c>
      <c r="E45" s="68">
        <v>3.0000000000000001E-3</v>
      </c>
      <c r="F45" s="106">
        <v>1.1999999999999999E-3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0">
        <v>5.0435674013326501</v>
      </c>
      <c r="W45" s="70">
        <v>5.0435674013326501</v>
      </c>
      <c r="X45" s="70">
        <v>5.0435674013326501</v>
      </c>
      <c r="Y45" s="70">
        <v>3.7826755509994876</v>
      </c>
      <c r="Z45" s="70">
        <v>3.7826755509994876</v>
      </c>
      <c r="AA45" s="70">
        <v>3.7826755509994876</v>
      </c>
      <c r="AB45" s="100">
        <v>492</v>
      </c>
      <c r="AC45" s="100">
        <v>492</v>
      </c>
      <c r="AD45" s="100">
        <v>492</v>
      </c>
      <c r="AE45" s="100">
        <v>369</v>
      </c>
      <c r="AF45" s="100">
        <v>369</v>
      </c>
      <c r="AG45" s="100">
        <v>369</v>
      </c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</row>
    <row r="46" spans="1:65" ht="37.5" customHeight="1" x14ac:dyDescent="0.25">
      <c r="A46" s="50" t="s">
        <v>185</v>
      </c>
      <c r="B46" s="87"/>
      <c r="C46" s="66" t="s">
        <v>190</v>
      </c>
      <c r="D46" s="68">
        <v>2.4E-2</v>
      </c>
      <c r="E46" s="68">
        <v>2.4E-2</v>
      </c>
      <c r="F46" s="106">
        <v>9.5999999999999992E-3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0">
        <v>6.3509905859210338</v>
      </c>
      <c r="W46" s="70">
        <v>6.3509905859210338</v>
      </c>
      <c r="X46" s="70">
        <v>6.3509905859210338</v>
      </c>
      <c r="Y46" s="70">
        <v>4.7632429394407758</v>
      </c>
      <c r="Z46" s="70">
        <v>4.7632429394407758</v>
      </c>
      <c r="AA46" s="70">
        <v>4.7632429394407758</v>
      </c>
      <c r="AB46" s="100">
        <v>226</v>
      </c>
      <c r="AC46" s="100">
        <v>226</v>
      </c>
      <c r="AD46" s="100">
        <v>226</v>
      </c>
      <c r="AE46" s="100">
        <v>169.5</v>
      </c>
      <c r="AF46" s="100">
        <v>169.5</v>
      </c>
      <c r="AG46" s="100">
        <v>169.5</v>
      </c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</row>
    <row r="47" spans="1:65" ht="37.5" customHeight="1" x14ac:dyDescent="0.25">
      <c r="A47" s="50" t="s">
        <v>187</v>
      </c>
      <c r="B47" s="87"/>
      <c r="C47" s="66" t="s">
        <v>191</v>
      </c>
      <c r="D47" s="106">
        <v>8.8000000000000005E-3</v>
      </c>
      <c r="E47" s="106">
        <v>8.8000000000000005E-3</v>
      </c>
      <c r="F47" s="106">
        <v>3.5999999999999999E-3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4.8463309236299015</v>
      </c>
      <c r="W47" s="70">
        <v>4.8463309236299015</v>
      </c>
      <c r="X47" s="70">
        <v>4.8463309236299015</v>
      </c>
      <c r="Y47" s="70">
        <v>3.6347481927224261</v>
      </c>
      <c r="Z47" s="70">
        <v>3.6347481927224261</v>
      </c>
      <c r="AA47" s="70">
        <v>3.6347481927224261</v>
      </c>
      <c r="AB47" s="100">
        <v>300</v>
      </c>
      <c r="AC47" s="100">
        <v>300</v>
      </c>
      <c r="AD47" s="100">
        <v>300</v>
      </c>
      <c r="AE47" s="100">
        <v>225</v>
      </c>
      <c r="AF47" s="100">
        <v>225</v>
      </c>
      <c r="AG47" s="100">
        <v>225</v>
      </c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</row>
    <row r="48" spans="1:65" ht="34.9" customHeight="1" x14ac:dyDescent="0.25">
      <c r="A48" s="64"/>
      <c r="B48" s="107"/>
      <c r="C48" s="108"/>
      <c r="D48" s="109"/>
      <c r="E48" s="109"/>
      <c r="F48" s="109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110"/>
      <c r="AC48" s="110"/>
      <c r="AD48" s="110"/>
      <c r="AE48" s="110"/>
      <c r="AF48" s="110"/>
      <c r="AG48" s="110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</row>
    <row r="49" spans="1:65" ht="20.25" hidden="1" x14ac:dyDescent="0.25">
      <c r="C49" s="111" t="s">
        <v>192</v>
      </c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</row>
    <row r="50" spans="1:65" x14ac:dyDescent="0.25">
      <c r="C50" s="112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</row>
    <row r="51" spans="1:65" x14ac:dyDescent="0.25">
      <c r="C51" s="112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</row>
    <row r="52" spans="1:65" x14ac:dyDescent="0.25"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</row>
    <row r="53" spans="1:65" x14ac:dyDescent="0.25">
      <c r="C53" s="112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</row>
    <row r="54" spans="1:65" x14ac:dyDescent="0.25">
      <c r="C54" s="112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</row>
    <row r="55" spans="1:65" x14ac:dyDescent="0.25">
      <c r="A55" s="71"/>
      <c r="B55" s="71"/>
      <c r="C55" s="112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</row>
    <row r="56" spans="1:65" x14ac:dyDescent="0.25">
      <c r="A56" s="71"/>
      <c r="B56" s="71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</row>
    <row r="57" spans="1:65" x14ac:dyDescent="0.25">
      <c r="A57" s="71"/>
      <c r="B57" s="71"/>
      <c r="C57" s="112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</row>
    <row r="58" spans="1:65" x14ac:dyDescent="0.25">
      <c r="A58" s="71"/>
      <c r="B58" s="71"/>
      <c r="C58" s="112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</row>
    <row r="59" spans="1:65" x14ac:dyDescent="0.25">
      <c r="A59" s="71"/>
      <c r="B59" s="71"/>
      <c r="C59" s="112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</row>
    <row r="60" spans="1:65" x14ac:dyDescent="0.25">
      <c r="A60" s="71"/>
      <c r="B60" s="71"/>
      <c r="C60" s="112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</row>
    <row r="61" spans="1:65" x14ac:dyDescent="0.25">
      <c r="A61" s="71"/>
      <c r="B61" s="71"/>
      <c r="C61" s="112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</row>
    <row r="62" spans="1:65" x14ac:dyDescent="0.25">
      <c r="A62" s="71"/>
      <c r="B62" s="71"/>
      <c r="P62" s="75"/>
      <c r="Q62" s="75"/>
      <c r="R62" s="75"/>
      <c r="S62" s="75"/>
      <c r="T62" s="75"/>
      <c r="U62" s="51"/>
      <c r="V62" s="51"/>
      <c r="W62" s="51"/>
      <c r="X62" s="51"/>
      <c r="Y62" s="51"/>
      <c r="Z62" s="51"/>
      <c r="AA62" s="51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</row>
    <row r="63" spans="1:65" x14ac:dyDescent="0.25">
      <c r="A63" s="71"/>
      <c r="B63" s="71"/>
      <c r="U63" s="52"/>
      <c r="V63" s="52"/>
      <c r="W63" s="52"/>
      <c r="X63" s="52"/>
      <c r="Y63" s="52"/>
      <c r="Z63" s="52"/>
      <c r="AA63" s="52"/>
    </row>
    <row r="64" spans="1:65" x14ac:dyDescent="0.25">
      <c r="A64" s="71"/>
      <c r="B64" s="71"/>
      <c r="U64" s="52"/>
      <c r="V64" s="52"/>
      <c r="W64" s="52"/>
      <c r="X64" s="52"/>
      <c r="Y64" s="52"/>
      <c r="Z64" s="52"/>
      <c r="AA64" s="52"/>
    </row>
    <row r="65" spans="1:27" x14ac:dyDescent="0.25">
      <c r="A65" s="71"/>
      <c r="B65" s="71"/>
      <c r="U65" s="52"/>
      <c r="V65" s="52"/>
      <c r="W65" s="52"/>
      <c r="X65" s="52"/>
      <c r="Y65" s="52"/>
      <c r="Z65" s="52"/>
      <c r="AA65" s="52"/>
    </row>
  </sheetData>
  <mergeCells count="23">
    <mergeCell ref="AF1:AG1"/>
    <mergeCell ref="A5:AG5"/>
    <mergeCell ref="A6:AG6"/>
    <mergeCell ref="A7:AG7"/>
    <mergeCell ref="A10:A13"/>
    <mergeCell ref="C10:C13"/>
    <mergeCell ref="D10:O10"/>
    <mergeCell ref="P10:AG10"/>
    <mergeCell ref="D11:I11"/>
    <mergeCell ref="J11:O11"/>
    <mergeCell ref="D12:D13"/>
    <mergeCell ref="E12:I12"/>
    <mergeCell ref="J12:J13"/>
    <mergeCell ref="K12:O12"/>
    <mergeCell ref="P12:P13"/>
    <mergeCell ref="W12:AA12"/>
    <mergeCell ref="AB12:AB13"/>
    <mergeCell ref="AC12:AG12"/>
    <mergeCell ref="P11:U11"/>
    <mergeCell ref="V11:AA11"/>
    <mergeCell ref="AB11:AG11"/>
    <mergeCell ref="Q12:U12"/>
    <mergeCell ref="V12:V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Инвестиц.программа 2019-2023</vt:lpstr>
      <vt:lpstr>Целевые показатели ИП 2019-2023</vt:lpstr>
      <vt:lpstr>Показатели надёжности и эффекти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ЗГОДА ВАЛЕНТИНА ЛЕОНИДОВНА</cp:lastModifiedBy>
  <dcterms:created xsi:type="dcterms:W3CDTF">2019-05-15T07:43:34Z</dcterms:created>
  <dcterms:modified xsi:type="dcterms:W3CDTF">2020-04-16T08:53:20Z</dcterms:modified>
</cp:coreProperties>
</file>